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P\WAK\Wewnętrzny\PIOTR\jednostkowe koszty AKK aktualizacja 2022-05\"/>
    </mc:Choice>
  </mc:AlternateContent>
  <bookViews>
    <workbookView xWindow="0" yWindow="0" windowWidth="19320" windowHeight="12120" tabRatio="869"/>
  </bookViews>
  <sheets>
    <sheet name="Wskaźniki makroekonomiczne" sheetId="18" r:id="rId1"/>
    <sheet name="Czas-pasażerowie, kierowcy" sheetId="13" r:id="rId2"/>
    <sheet name="Eksploatacja pojazdów" sheetId="16" r:id="rId3"/>
    <sheet name="Zanieczyszczenia-pojazdy" sheetId="15" r:id="rId4"/>
    <sheet name="Hałas-zagregowane" sheetId="17" r:id="rId5"/>
    <sheet name="Wypadki" sheetId="7" r:id="rId6"/>
    <sheet name="Zmiany klimatyczne(CO2)" sheetId="8" r:id="rId7"/>
    <sheet name="Czas-ładunki" sheetId="10" r:id="rId8"/>
    <sheet name="Zanieczyszczenia-niższe warstwy" sheetId="11" r:id="rId9"/>
    <sheet name="Hałas" sheetId="19" r:id="rId10"/>
    <sheet name="ECT2011 - koszty zewnętrzne" sheetId="9" r:id="rId11"/>
  </sheets>
  <calcPr calcId="152511"/>
</workbook>
</file>

<file path=xl/calcChain.xml><?xml version="1.0" encoding="utf-8"?>
<calcChain xmlns="http://schemas.openxmlformats.org/spreadsheetml/2006/main">
  <c r="M68" i="9" l="1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O24" i="16"/>
  <c r="E127" i="19"/>
  <c r="D127" i="19"/>
  <c r="C127" i="19"/>
  <c r="E126" i="19"/>
  <c r="D126" i="19"/>
  <c r="C126" i="19"/>
  <c r="E125" i="19"/>
  <c r="D125" i="19"/>
  <c r="C125" i="19"/>
  <c r="E124" i="19"/>
  <c r="D124" i="19"/>
  <c r="C124" i="19"/>
  <c r="E123" i="19"/>
  <c r="D123" i="19"/>
  <c r="C123" i="19"/>
  <c r="E122" i="19"/>
  <c r="D122" i="19"/>
  <c r="C122" i="19"/>
  <c r="E121" i="19"/>
  <c r="D121" i="19"/>
  <c r="C121" i="19"/>
  <c r="E120" i="19"/>
  <c r="D120" i="19"/>
  <c r="C120" i="19"/>
  <c r="E119" i="19"/>
  <c r="D119" i="19"/>
  <c r="C119" i="19"/>
  <c r="E118" i="19"/>
  <c r="D118" i="19"/>
  <c r="C118" i="19"/>
  <c r="E117" i="19"/>
  <c r="D117" i="19"/>
  <c r="C117" i="19"/>
  <c r="E116" i="19"/>
  <c r="D116" i="19"/>
  <c r="C116" i="19"/>
  <c r="E115" i="19"/>
  <c r="D115" i="19"/>
  <c r="C115" i="19"/>
  <c r="E114" i="19"/>
  <c r="D114" i="19"/>
  <c r="C114" i="19"/>
  <c r="E113" i="19"/>
  <c r="D113" i="19"/>
  <c r="C113" i="19"/>
  <c r="V47" i="18"/>
  <c r="V45" i="18"/>
  <c r="V42" i="18"/>
  <c r="V28" i="18"/>
  <c r="V22" i="18"/>
  <c r="V18" i="18"/>
  <c r="V11" i="18"/>
  <c r="V8" i="18"/>
  <c r="U28" i="18" l="1"/>
  <c r="T28" i="18"/>
  <c r="S28" i="18"/>
  <c r="R28" i="18"/>
  <c r="Q28" i="18"/>
  <c r="U22" i="18"/>
  <c r="U47" i="18" s="1"/>
  <c r="U18" i="18"/>
  <c r="U8" i="18"/>
  <c r="U11" i="18" s="1"/>
  <c r="U42" i="18" s="1"/>
  <c r="U45" i="18" l="1"/>
  <c r="T22" i="18"/>
  <c r="T47" i="18" s="1"/>
  <c r="T18" i="18"/>
  <c r="B18" i="18"/>
  <c r="T8" i="18"/>
  <c r="T11" i="18" s="1"/>
  <c r="T45" i="18" l="1"/>
  <c r="T42" i="18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BA139" i="19"/>
  <c r="BB139" i="19"/>
  <c r="BC139" i="19"/>
  <c r="BD139" i="19"/>
  <c r="BE139" i="19"/>
  <c r="BF139" i="19"/>
  <c r="BG139" i="19"/>
  <c r="BH139" i="19"/>
  <c r="BI139" i="19"/>
  <c r="C34" i="13" l="1"/>
  <c r="O41" i="15" l="1"/>
  <c r="AY33" i="18" l="1"/>
  <c r="AZ31" i="18" s="1"/>
  <c r="BA31" i="18" s="1"/>
  <c r="BB31" i="18" s="1"/>
  <c r="BC31" i="18" s="1"/>
  <c r="BD31" i="18" s="1"/>
  <c r="BE31" i="18" s="1"/>
  <c r="BF31" i="18" s="1"/>
  <c r="BG31" i="18" s="1"/>
  <c r="BH31" i="18" s="1"/>
  <c r="BI31" i="18" s="1"/>
  <c r="A18" i="17" l="1"/>
  <c r="A11" i="17"/>
  <c r="BA32" i="18"/>
  <c r="BA35" i="18" s="1"/>
  <c r="BA45" i="18" s="1"/>
  <c r="AZ32" i="18"/>
  <c r="AZ35" i="18" s="1"/>
  <c r="J22" i="18"/>
  <c r="S22" i="18"/>
  <c r="S47" i="18" s="1"/>
  <c r="S18" i="18"/>
  <c r="S8" i="18"/>
  <c r="S11" i="18" s="1"/>
  <c r="S45" i="18" l="1"/>
  <c r="S42" i="18"/>
  <c r="AZ45" i="18"/>
  <c r="AZ42" i="18"/>
  <c r="BA42" i="18"/>
  <c r="BB32" i="18" l="1"/>
  <c r="BB35" i="18" s="1"/>
  <c r="BB45" i="18" l="1"/>
  <c r="BB42" i="18"/>
  <c r="BC32" i="18" l="1"/>
  <c r="BC35" i="18" s="1"/>
  <c r="BC45" i="18" l="1"/>
  <c r="BC42" i="18"/>
  <c r="BD32" i="18" l="1"/>
  <c r="BD35" i="18" s="1"/>
  <c r="D15" i="13"/>
  <c r="BD45" i="18" l="1"/>
  <c r="BD42" i="18"/>
  <c r="BE32" i="18"/>
  <c r="BE35" i="18" s="1"/>
  <c r="C8" i="13"/>
  <c r="D10" i="13"/>
  <c r="C15" i="13"/>
  <c r="C6" i="13"/>
  <c r="D24" i="13"/>
  <c r="D19" i="13" s="1"/>
  <c r="C26" i="13"/>
  <c r="E24" i="13" s="1"/>
  <c r="C22" i="13"/>
  <c r="E20" i="13" s="1"/>
  <c r="C17" i="13"/>
  <c r="E15" i="13" s="1"/>
  <c r="C13" i="13"/>
  <c r="E11" i="13" s="1"/>
  <c r="E6" i="13"/>
  <c r="C35" i="13" s="1"/>
  <c r="BE45" i="18" l="1"/>
  <c r="BE42" i="18"/>
  <c r="C20" i="13"/>
  <c r="C24" i="13"/>
  <c r="C11" i="13"/>
  <c r="E19" i="13"/>
  <c r="E10" i="13"/>
  <c r="BF32" i="18" l="1"/>
  <c r="BF35" i="18" s="1"/>
  <c r="C37" i="13"/>
  <c r="C36" i="13"/>
  <c r="BF45" i="18" l="1"/>
  <c r="BF42" i="18"/>
  <c r="BG32" i="18" l="1"/>
  <c r="BG35" i="18" s="1"/>
  <c r="BG42" i="18" l="1"/>
  <c r="BG45" i="18"/>
  <c r="BH32" i="18" l="1"/>
  <c r="BH35" i="18" s="1"/>
  <c r="BH42" i="18" l="1"/>
  <c r="BH45" i="18"/>
  <c r="BI32" i="18"/>
  <c r="BI35" i="18" s="1"/>
  <c r="BI45" i="18" l="1"/>
  <c r="BI42" i="18"/>
  <c r="R22" i="18"/>
  <c r="R47" i="18" s="1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E22" i="18"/>
  <c r="F22" i="18"/>
  <c r="G22" i="18"/>
  <c r="H22" i="18"/>
  <c r="I22" i="18"/>
  <c r="K22" i="18"/>
  <c r="L22" i="18"/>
  <c r="M22" i="18"/>
  <c r="N22" i="18"/>
  <c r="O22" i="18"/>
  <c r="P22" i="18"/>
  <c r="Q22" i="18"/>
  <c r="R18" i="18"/>
  <c r="R8" i="18"/>
  <c r="R11" i="18" s="1"/>
  <c r="R42" i="18" l="1"/>
  <c r="R45" i="18"/>
  <c r="C8" i="18"/>
  <c r="C11" i="18" s="1"/>
  <c r="E57" i="19" l="1"/>
  <c r="E55" i="19"/>
  <c r="E53" i="19"/>
  <c r="E51" i="19"/>
  <c r="E49" i="19"/>
  <c r="E47" i="19"/>
  <c r="E45" i="19"/>
  <c r="E43" i="19"/>
  <c r="E41" i="19"/>
  <c r="E39" i="19"/>
  <c r="D57" i="19"/>
  <c r="D55" i="19"/>
  <c r="D53" i="19"/>
  <c r="D51" i="19"/>
  <c r="D49" i="19"/>
  <c r="D47" i="19"/>
  <c r="D45" i="19"/>
  <c r="D43" i="19"/>
  <c r="D41" i="19"/>
  <c r="D39" i="19"/>
  <c r="C57" i="19"/>
  <c r="C55" i="19"/>
  <c r="C53" i="19"/>
  <c r="C51" i="19"/>
  <c r="C49" i="19"/>
  <c r="C47" i="19"/>
  <c r="C45" i="19"/>
  <c r="C43" i="19"/>
  <c r="C41" i="19"/>
  <c r="C39" i="19"/>
  <c r="A140" i="19" l="1" a="1"/>
  <c r="A143" i="19" s="1"/>
  <c r="F135" i="19"/>
  <c r="E135" i="19"/>
  <c r="D135" i="19"/>
  <c r="C135" i="19"/>
  <c r="B135" i="19"/>
  <c r="AO104" i="19"/>
  <c r="Z104" i="19"/>
  <c r="AO103" i="19"/>
  <c r="Z103" i="19"/>
  <c r="AO101" i="19"/>
  <c r="Z101" i="19"/>
  <c r="AO100" i="19"/>
  <c r="Z100" i="19"/>
  <c r="AO98" i="19"/>
  <c r="Z98" i="19"/>
  <c r="AO97" i="19"/>
  <c r="Z97" i="19"/>
  <c r="N57" i="19"/>
  <c r="K107" i="19" s="1"/>
  <c r="M57" i="19"/>
  <c r="K91" i="19" s="1"/>
  <c r="L57" i="19"/>
  <c r="K75" i="19" s="1"/>
  <c r="N55" i="19"/>
  <c r="K106" i="19" s="1"/>
  <c r="M55" i="19"/>
  <c r="K90" i="19" s="1"/>
  <c r="L55" i="19"/>
  <c r="K74" i="19" s="1"/>
  <c r="N53" i="19"/>
  <c r="K104" i="19" s="1"/>
  <c r="M53" i="19"/>
  <c r="K88" i="19" s="1"/>
  <c r="L53" i="19"/>
  <c r="K72" i="19" s="1"/>
  <c r="N51" i="19"/>
  <c r="K103" i="19" s="1"/>
  <c r="M51" i="19"/>
  <c r="K87" i="19" s="1"/>
  <c r="L51" i="19"/>
  <c r="K71" i="19" s="1"/>
  <c r="N49" i="19"/>
  <c r="K101" i="19" s="1"/>
  <c r="M49" i="19"/>
  <c r="K85" i="19" s="1"/>
  <c r="L49" i="19"/>
  <c r="K69" i="19" s="1"/>
  <c r="N47" i="19"/>
  <c r="K100" i="19" s="1"/>
  <c r="M47" i="19"/>
  <c r="K84" i="19" s="1"/>
  <c r="L47" i="19"/>
  <c r="K68" i="19" s="1"/>
  <c r="N45" i="19"/>
  <c r="K98" i="19" s="1"/>
  <c r="M45" i="19"/>
  <c r="K82" i="19" s="1"/>
  <c r="L45" i="19"/>
  <c r="K66" i="19" s="1"/>
  <c r="N43" i="19"/>
  <c r="K97" i="19" s="1"/>
  <c r="M43" i="19"/>
  <c r="K81" i="19" s="1"/>
  <c r="L43" i="19"/>
  <c r="K65" i="19" s="1"/>
  <c r="N41" i="19"/>
  <c r="K95" i="19" s="1"/>
  <c r="M41" i="19"/>
  <c r="K79" i="19" s="1"/>
  <c r="L41" i="19"/>
  <c r="K63" i="19" s="1"/>
  <c r="N39" i="19"/>
  <c r="K94" i="19" s="1"/>
  <c r="M39" i="19"/>
  <c r="K78" i="19" s="1"/>
  <c r="L39" i="19"/>
  <c r="K62" i="19" s="1"/>
  <c r="B33" i="19"/>
  <c r="B34" i="19" s="1"/>
  <c r="K45" i="10"/>
  <c r="I140" i="19" l="1" a="1"/>
  <c r="I141" i="19" s="1"/>
  <c r="K64" i="19"/>
  <c r="K96" i="19"/>
  <c r="K99" i="19"/>
  <c r="K70" i="19"/>
  <c r="K73" i="19"/>
  <c r="K105" i="19"/>
  <c r="K76" i="19"/>
  <c r="K108" i="19"/>
  <c r="K80" i="19"/>
  <c r="K83" i="19"/>
  <c r="K86" i="19"/>
  <c r="K89" i="19"/>
  <c r="K67" i="19"/>
  <c r="K102" i="19"/>
  <c r="AO99" i="19"/>
  <c r="AO102" i="19"/>
  <c r="K92" i="19"/>
  <c r="Z99" i="19"/>
  <c r="Z105" i="19"/>
  <c r="Z102" i="19"/>
  <c r="AO105" i="19"/>
  <c r="A140" i="19"/>
  <c r="A142" i="19"/>
  <c r="A144" i="19"/>
  <c r="A141" i="19"/>
  <c r="G8" i="11"/>
  <c r="F8" i="11"/>
  <c r="E8" i="11"/>
  <c r="D8" i="11"/>
  <c r="C8" i="11"/>
  <c r="AY32" i="18"/>
  <c r="AY35" i="18" s="1"/>
  <c r="AX32" i="18"/>
  <c r="AX35" i="18" s="1"/>
  <c r="AW32" i="18"/>
  <c r="AW35" i="18" s="1"/>
  <c r="AV32" i="18"/>
  <c r="AV35" i="18" s="1"/>
  <c r="AU32" i="18"/>
  <c r="AU35" i="18" s="1"/>
  <c r="AT32" i="18"/>
  <c r="AT35" i="18" s="1"/>
  <c r="AS32" i="18"/>
  <c r="AS35" i="18" s="1"/>
  <c r="AR32" i="18"/>
  <c r="AR35" i="18" s="1"/>
  <c r="AQ32" i="18"/>
  <c r="AQ35" i="18" s="1"/>
  <c r="AP32" i="18"/>
  <c r="AP35" i="18" s="1"/>
  <c r="AO32" i="18"/>
  <c r="AO35" i="18" s="1"/>
  <c r="AN32" i="18"/>
  <c r="AN35" i="18" s="1"/>
  <c r="AM32" i="18"/>
  <c r="AM35" i="18" s="1"/>
  <c r="AL32" i="18"/>
  <c r="AL35" i="18" s="1"/>
  <c r="AK32" i="18"/>
  <c r="AK35" i="18" s="1"/>
  <c r="AJ32" i="18"/>
  <c r="AJ35" i="18" s="1"/>
  <c r="AI32" i="18"/>
  <c r="AI35" i="18" s="1"/>
  <c r="AH32" i="18"/>
  <c r="AH35" i="18" s="1"/>
  <c r="AG32" i="18"/>
  <c r="AG35" i="18" s="1"/>
  <c r="AF32" i="18"/>
  <c r="AF35" i="18" s="1"/>
  <c r="AE32" i="18"/>
  <c r="AE35" i="18" s="1"/>
  <c r="AD32" i="18"/>
  <c r="AD35" i="18" s="1"/>
  <c r="AC32" i="18"/>
  <c r="AC35" i="18" s="1"/>
  <c r="AB32" i="18"/>
  <c r="AB35" i="18" s="1"/>
  <c r="AA32" i="18"/>
  <c r="AA35" i="18" s="1"/>
  <c r="Z32" i="18"/>
  <c r="Z35" i="18" s="1"/>
  <c r="Y32" i="18"/>
  <c r="Y35" i="18" s="1"/>
  <c r="X32" i="18"/>
  <c r="X35" i="18" s="1"/>
  <c r="W32" i="18"/>
  <c r="W35" i="18" s="1"/>
  <c r="V32" i="18"/>
  <c r="V35" i="18" s="1"/>
  <c r="U32" i="18"/>
  <c r="U35" i="18" s="1"/>
  <c r="T32" i="18"/>
  <c r="T35" i="18" s="1"/>
  <c r="S32" i="18"/>
  <c r="S35" i="18" s="1"/>
  <c r="R32" i="18"/>
  <c r="R35" i="18" s="1"/>
  <c r="Q32" i="18"/>
  <c r="Q35" i="18" s="1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Q8" i="18"/>
  <c r="Q11" i="18" s="1"/>
  <c r="P8" i="18"/>
  <c r="P11" i="18" s="1"/>
  <c r="O8" i="18"/>
  <c r="O11" i="18" s="1"/>
  <c r="N8" i="18"/>
  <c r="N11" i="18" s="1"/>
  <c r="M8" i="18"/>
  <c r="M11" i="18" s="1"/>
  <c r="L8" i="18"/>
  <c r="L11" i="18" s="1"/>
  <c r="K8" i="18"/>
  <c r="K11" i="18" s="1"/>
  <c r="J8" i="18"/>
  <c r="J11" i="18" s="1"/>
  <c r="I8" i="18"/>
  <c r="I11" i="18" s="1"/>
  <c r="H8" i="18"/>
  <c r="H11" i="18" s="1"/>
  <c r="G8" i="18"/>
  <c r="G11" i="18" s="1"/>
  <c r="F8" i="18"/>
  <c r="F11" i="18" s="1"/>
  <c r="E8" i="18"/>
  <c r="E11" i="18" s="1"/>
  <c r="D8" i="18"/>
  <c r="D11" i="18" s="1"/>
  <c r="D1" i="18"/>
  <c r="D61" i="19" l="1"/>
  <c r="D93" i="19"/>
  <c r="D77" i="19"/>
  <c r="D34" i="13"/>
  <c r="E34" i="13" s="1"/>
  <c r="F34" i="13" s="1"/>
  <c r="G34" i="13" s="1"/>
  <c r="H34" i="13" s="1"/>
  <c r="I34" i="13" s="1"/>
  <c r="J34" i="13" s="1"/>
  <c r="K34" i="13" s="1"/>
  <c r="L34" i="13" s="1"/>
  <c r="M34" i="13" s="1"/>
  <c r="N34" i="13" s="1"/>
  <c r="O34" i="13" s="1"/>
  <c r="P34" i="13" s="1"/>
  <c r="Q34" i="13" s="1"/>
  <c r="R34" i="13" s="1"/>
  <c r="S34" i="13" s="1"/>
  <c r="T34" i="13" s="1"/>
  <c r="U34" i="13" s="1"/>
  <c r="V34" i="13" s="1"/>
  <c r="W34" i="13" s="1"/>
  <c r="X34" i="13" s="1"/>
  <c r="Y34" i="13" s="1"/>
  <c r="Z34" i="13" s="1"/>
  <c r="AA34" i="13" s="1"/>
  <c r="AB34" i="13" s="1"/>
  <c r="AC34" i="13" s="1"/>
  <c r="AD34" i="13" s="1"/>
  <c r="AE34" i="13" s="1"/>
  <c r="AF34" i="13" s="1"/>
  <c r="AG34" i="13" s="1"/>
  <c r="AH34" i="13" s="1"/>
  <c r="AI34" i="13" s="1"/>
  <c r="AJ34" i="13" s="1"/>
  <c r="AK34" i="13" s="1"/>
  <c r="AL34" i="13" s="1"/>
  <c r="AM34" i="13" s="1"/>
  <c r="AN34" i="13" s="1"/>
  <c r="AO34" i="13" s="1"/>
  <c r="AP34" i="13" s="1"/>
  <c r="AQ34" i="13" s="1"/>
  <c r="AR34" i="13" s="1"/>
  <c r="AS34" i="13" s="1"/>
  <c r="AT34" i="13" s="1"/>
  <c r="AU34" i="13" s="1"/>
  <c r="AV34" i="13" s="1"/>
  <c r="AW34" i="13" s="1"/>
  <c r="AX34" i="13" s="1"/>
  <c r="AY34" i="13" s="1"/>
  <c r="AZ34" i="13" s="1"/>
  <c r="BA34" i="13" s="1"/>
  <c r="BB34" i="13" s="1"/>
  <c r="BC34" i="13" s="1"/>
  <c r="BD34" i="13" s="1"/>
  <c r="BE34" i="13" s="1"/>
  <c r="BF34" i="13" s="1"/>
  <c r="BG34" i="13" s="1"/>
  <c r="BH34" i="13" s="1"/>
  <c r="BI34" i="13" s="1"/>
  <c r="AY42" i="18"/>
  <c r="AY45" i="18"/>
  <c r="AV42" i="18"/>
  <c r="AV45" i="18"/>
  <c r="AX45" i="18"/>
  <c r="AX42" i="18"/>
  <c r="AW45" i="18"/>
  <c r="AW42" i="18"/>
  <c r="W25" i="18"/>
  <c r="X25" i="18" s="1"/>
  <c r="Y25" i="18" s="1"/>
  <c r="Z25" i="18" s="1"/>
  <c r="AA25" i="18" s="1"/>
  <c r="AB25" i="18" s="1"/>
  <c r="AC25" i="18" s="1"/>
  <c r="AD25" i="18" s="1"/>
  <c r="AE25" i="18" s="1"/>
  <c r="AF25" i="18" s="1"/>
  <c r="AG25" i="18" s="1"/>
  <c r="AH25" i="18" s="1"/>
  <c r="AI25" i="18" s="1"/>
  <c r="AJ25" i="18" s="1"/>
  <c r="AK25" i="18" s="1"/>
  <c r="AL25" i="18" s="1"/>
  <c r="AM25" i="18" s="1"/>
  <c r="AN25" i="18" s="1"/>
  <c r="AO25" i="18" s="1"/>
  <c r="AP25" i="18" s="1"/>
  <c r="AQ25" i="18" s="1"/>
  <c r="AR25" i="18" s="1"/>
  <c r="AS25" i="18" s="1"/>
  <c r="AT25" i="18" s="1"/>
  <c r="AU25" i="18" s="1"/>
  <c r="AV25" i="18" s="1"/>
  <c r="AW25" i="18" s="1"/>
  <c r="AX25" i="18" s="1"/>
  <c r="AY25" i="18" s="1"/>
  <c r="AZ25" i="18" s="1"/>
  <c r="BA25" i="18" s="1"/>
  <c r="BB25" i="18" s="1"/>
  <c r="BC25" i="18" s="1"/>
  <c r="BD25" i="18" s="1"/>
  <c r="BE25" i="18" s="1"/>
  <c r="BF25" i="18" s="1"/>
  <c r="BG25" i="18" s="1"/>
  <c r="BH25" i="18" s="1"/>
  <c r="BI25" i="18" s="1"/>
  <c r="I143" i="19"/>
  <c r="I142" i="19"/>
  <c r="I140" i="19"/>
  <c r="I144" i="19"/>
  <c r="E1" i="18"/>
  <c r="G45" i="18"/>
  <c r="G42" i="18"/>
  <c r="I45" i="18"/>
  <c r="I42" i="18"/>
  <c r="M45" i="18"/>
  <c r="M42" i="18"/>
  <c r="Q45" i="18"/>
  <c r="Q42" i="18"/>
  <c r="D45" i="18"/>
  <c r="D42" i="18"/>
  <c r="F45" i="18"/>
  <c r="F42" i="18"/>
  <c r="H45" i="18"/>
  <c r="H42" i="18"/>
  <c r="J45" i="18"/>
  <c r="J51" i="18" s="1"/>
  <c r="J42" i="18"/>
  <c r="L45" i="18"/>
  <c r="L42" i="18"/>
  <c r="N45" i="18"/>
  <c r="N42" i="18"/>
  <c r="P45" i="18"/>
  <c r="P42" i="18"/>
  <c r="X45" i="18"/>
  <c r="X42" i="18"/>
  <c r="Z45" i="18"/>
  <c r="Z42" i="18"/>
  <c r="AB45" i="18"/>
  <c r="AB42" i="18"/>
  <c r="AD45" i="18"/>
  <c r="AD42" i="18"/>
  <c r="AF45" i="18"/>
  <c r="AF42" i="18"/>
  <c r="AH45" i="18"/>
  <c r="AH42" i="18"/>
  <c r="AJ45" i="18"/>
  <c r="AJ42" i="18"/>
  <c r="AL45" i="18"/>
  <c r="AL42" i="18"/>
  <c r="AN45" i="18"/>
  <c r="AN42" i="18"/>
  <c r="AP45" i="18"/>
  <c r="AP42" i="18"/>
  <c r="AR45" i="18"/>
  <c r="AR42" i="18"/>
  <c r="AT45" i="18"/>
  <c r="AT42" i="18"/>
  <c r="E45" i="18"/>
  <c r="E42" i="18"/>
  <c r="K45" i="18"/>
  <c r="K42" i="18"/>
  <c r="O45" i="18"/>
  <c r="O42" i="18"/>
  <c r="W45" i="18"/>
  <c r="W42" i="18"/>
  <c r="Y45" i="18"/>
  <c r="Y42" i="18"/>
  <c r="AA45" i="18"/>
  <c r="AA42" i="18"/>
  <c r="AC45" i="18"/>
  <c r="AC42" i="18"/>
  <c r="AE45" i="18"/>
  <c r="AE42" i="18"/>
  <c r="AG45" i="18"/>
  <c r="AG42" i="18"/>
  <c r="AI45" i="18"/>
  <c r="AI42" i="18"/>
  <c r="AK45" i="18"/>
  <c r="AK42" i="18"/>
  <c r="AM45" i="18"/>
  <c r="AM42" i="18"/>
  <c r="AO45" i="18"/>
  <c r="AO42" i="18"/>
  <c r="AQ45" i="18"/>
  <c r="AQ42" i="18"/>
  <c r="AS45" i="18"/>
  <c r="AS42" i="18"/>
  <c r="AU45" i="18"/>
  <c r="AU42" i="18"/>
  <c r="E61" i="19" l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Q61" i="19" s="1"/>
  <c r="R61" i="19" s="1"/>
  <c r="S61" i="19" s="1"/>
  <c r="T61" i="19" s="1"/>
  <c r="U61" i="19" s="1"/>
  <c r="V61" i="19" s="1"/>
  <c r="W61" i="19" s="1"/>
  <c r="X61" i="19" s="1"/>
  <c r="Y61" i="19" s="1"/>
  <c r="Z61" i="19" s="1"/>
  <c r="AA61" i="19" s="1"/>
  <c r="AB61" i="19" s="1"/>
  <c r="AC61" i="19" s="1"/>
  <c r="AD61" i="19" s="1"/>
  <c r="AE61" i="19" s="1"/>
  <c r="AF61" i="19" s="1"/>
  <c r="AG61" i="19" s="1"/>
  <c r="AH61" i="19" s="1"/>
  <c r="AI61" i="19" s="1"/>
  <c r="AJ61" i="19" s="1"/>
  <c r="AK61" i="19" s="1"/>
  <c r="AL61" i="19" s="1"/>
  <c r="AM61" i="19" s="1"/>
  <c r="AN61" i="19" s="1"/>
  <c r="AO61" i="19" s="1"/>
  <c r="AP61" i="19" s="1"/>
  <c r="AQ61" i="19" s="1"/>
  <c r="AR61" i="19" s="1"/>
  <c r="AS61" i="19" s="1"/>
  <c r="AT61" i="19" s="1"/>
  <c r="AU61" i="19" s="1"/>
  <c r="AV61" i="19" s="1"/>
  <c r="AW61" i="19" s="1"/>
  <c r="AX61" i="19" s="1"/>
  <c r="AY61" i="19" s="1"/>
  <c r="AZ61" i="19" s="1"/>
  <c r="BA61" i="19" s="1"/>
  <c r="BB61" i="19" s="1"/>
  <c r="BC61" i="19" s="1"/>
  <c r="BD61" i="19" s="1"/>
  <c r="BE61" i="19" s="1"/>
  <c r="BF61" i="19" s="1"/>
  <c r="BG61" i="19" s="1"/>
  <c r="BH61" i="19" s="1"/>
  <c r="BI61" i="19" s="1"/>
  <c r="E93" i="19"/>
  <c r="F93" i="19" s="1"/>
  <c r="G93" i="19" s="1"/>
  <c r="H93" i="19" s="1"/>
  <c r="I93" i="19" s="1"/>
  <c r="J93" i="19" s="1"/>
  <c r="K93" i="19" s="1"/>
  <c r="L93" i="19" s="1"/>
  <c r="M93" i="19" s="1"/>
  <c r="N93" i="19" s="1"/>
  <c r="O93" i="19" s="1"/>
  <c r="P93" i="19" s="1"/>
  <c r="Q93" i="19" s="1"/>
  <c r="R93" i="19" s="1"/>
  <c r="S93" i="19" s="1"/>
  <c r="T93" i="19" s="1"/>
  <c r="U93" i="19" s="1"/>
  <c r="V93" i="19" s="1"/>
  <c r="W93" i="19" s="1"/>
  <c r="X93" i="19" s="1"/>
  <c r="Y93" i="19" s="1"/>
  <c r="Z93" i="19" s="1"/>
  <c r="AA93" i="19" s="1"/>
  <c r="AB93" i="19" s="1"/>
  <c r="AC93" i="19" s="1"/>
  <c r="AD93" i="19" s="1"/>
  <c r="AE93" i="19" s="1"/>
  <c r="AF93" i="19" s="1"/>
  <c r="AG93" i="19" s="1"/>
  <c r="AH93" i="19" s="1"/>
  <c r="AI93" i="19" s="1"/>
  <c r="AJ93" i="19" s="1"/>
  <c r="AK93" i="19" s="1"/>
  <c r="AL93" i="19" s="1"/>
  <c r="AM93" i="19" s="1"/>
  <c r="AN93" i="19" s="1"/>
  <c r="AO93" i="19" s="1"/>
  <c r="AP93" i="19" s="1"/>
  <c r="AQ93" i="19" s="1"/>
  <c r="AR93" i="19" s="1"/>
  <c r="AS93" i="19" s="1"/>
  <c r="AT93" i="19" s="1"/>
  <c r="AU93" i="19" s="1"/>
  <c r="AV93" i="19" s="1"/>
  <c r="AW93" i="19" s="1"/>
  <c r="AX93" i="19" s="1"/>
  <c r="AY93" i="19" s="1"/>
  <c r="AZ93" i="19" s="1"/>
  <c r="BA93" i="19" s="1"/>
  <c r="BB93" i="19" s="1"/>
  <c r="BC93" i="19" s="1"/>
  <c r="BD93" i="19" s="1"/>
  <c r="BE93" i="19" s="1"/>
  <c r="BF93" i="19" s="1"/>
  <c r="BG93" i="19" s="1"/>
  <c r="BH93" i="19" s="1"/>
  <c r="BI93" i="19" s="1"/>
  <c r="E77" i="19"/>
  <c r="F77" i="19" s="1"/>
  <c r="G77" i="19" s="1"/>
  <c r="H77" i="19" s="1"/>
  <c r="I77" i="19" s="1"/>
  <c r="J77" i="19" s="1"/>
  <c r="K77" i="19" s="1"/>
  <c r="L77" i="19" s="1"/>
  <c r="M77" i="19" s="1"/>
  <c r="N77" i="19" s="1"/>
  <c r="O77" i="19" s="1"/>
  <c r="P77" i="19" s="1"/>
  <c r="Q77" i="19" s="1"/>
  <c r="R77" i="19" s="1"/>
  <c r="S77" i="19" s="1"/>
  <c r="T77" i="19" s="1"/>
  <c r="U77" i="19" s="1"/>
  <c r="V77" i="19" s="1"/>
  <c r="W77" i="19" s="1"/>
  <c r="X77" i="19" s="1"/>
  <c r="Y77" i="19" s="1"/>
  <c r="Z77" i="19" s="1"/>
  <c r="AA77" i="19" s="1"/>
  <c r="AB77" i="19" s="1"/>
  <c r="AC77" i="19" s="1"/>
  <c r="AD77" i="19" s="1"/>
  <c r="AE77" i="19" s="1"/>
  <c r="AF77" i="19" s="1"/>
  <c r="AG77" i="19" s="1"/>
  <c r="AH77" i="19" s="1"/>
  <c r="AI77" i="19" s="1"/>
  <c r="AJ77" i="19" s="1"/>
  <c r="AK77" i="19" s="1"/>
  <c r="AL77" i="19" s="1"/>
  <c r="AM77" i="19" s="1"/>
  <c r="AN77" i="19" s="1"/>
  <c r="AO77" i="19" s="1"/>
  <c r="AP77" i="19" s="1"/>
  <c r="AQ77" i="19" s="1"/>
  <c r="AR77" i="19" s="1"/>
  <c r="AS77" i="19" s="1"/>
  <c r="AT77" i="19" s="1"/>
  <c r="AU77" i="19" s="1"/>
  <c r="AV77" i="19" s="1"/>
  <c r="AW77" i="19" s="1"/>
  <c r="AX77" i="19" s="1"/>
  <c r="AY77" i="19" s="1"/>
  <c r="AZ77" i="19" s="1"/>
  <c r="BA77" i="19" s="1"/>
  <c r="BB77" i="19" s="1"/>
  <c r="BC77" i="19" s="1"/>
  <c r="BD77" i="19" s="1"/>
  <c r="BE77" i="19" s="1"/>
  <c r="BF77" i="19" s="1"/>
  <c r="BG77" i="19" s="1"/>
  <c r="BH77" i="19" s="1"/>
  <c r="BI77" i="19" s="1"/>
  <c r="D35" i="13"/>
  <c r="E35" i="13" s="1"/>
  <c r="F35" i="13" s="1"/>
  <c r="G35" i="13" s="1"/>
  <c r="H35" i="13" s="1"/>
  <c r="I35" i="13" s="1"/>
  <c r="J35" i="13" s="1"/>
  <c r="D36" i="13"/>
  <c r="E36" i="13" s="1"/>
  <c r="F36" i="13" s="1"/>
  <c r="G36" i="13" s="1"/>
  <c r="H36" i="13" s="1"/>
  <c r="I36" i="13" s="1"/>
  <c r="J36" i="13" s="1"/>
  <c r="K36" i="13" s="1"/>
  <c r="L36" i="13" s="1"/>
  <c r="M36" i="13" s="1"/>
  <c r="N36" i="13" s="1"/>
  <c r="O36" i="13" s="1"/>
  <c r="P36" i="13" s="1"/>
  <c r="Q36" i="13" s="1"/>
  <c r="R36" i="13" s="1"/>
  <c r="S36" i="13" s="1"/>
  <c r="T36" i="13" s="1"/>
  <c r="U36" i="13" s="1"/>
  <c r="V36" i="13" s="1"/>
  <c r="W36" i="13" s="1"/>
  <c r="X36" i="13" s="1"/>
  <c r="Y36" i="13" s="1"/>
  <c r="Z36" i="13" s="1"/>
  <c r="AA36" i="13" s="1"/>
  <c r="AB36" i="13" s="1"/>
  <c r="AC36" i="13" s="1"/>
  <c r="AD36" i="13" s="1"/>
  <c r="AE36" i="13" s="1"/>
  <c r="AF36" i="13" s="1"/>
  <c r="AG36" i="13" s="1"/>
  <c r="AH36" i="13" s="1"/>
  <c r="AI36" i="13" s="1"/>
  <c r="AJ36" i="13" s="1"/>
  <c r="AK36" i="13" s="1"/>
  <c r="AL36" i="13" s="1"/>
  <c r="AM36" i="13" s="1"/>
  <c r="AN36" i="13" s="1"/>
  <c r="AO36" i="13" s="1"/>
  <c r="AP36" i="13" s="1"/>
  <c r="AQ36" i="13" s="1"/>
  <c r="AR36" i="13" s="1"/>
  <c r="AS36" i="13" s="1"/>
  <c r="AT36" i="13" s="1"/>
  <c r="AU36" i="13" s="1"/>
  <c r="AV36" i="13" s="1"/>
  <c r="AW36" i="13" s="1"/>
  <c r="AX36" i="13" s="1"/>
  <c r="AY36" i="13" s="1"/>
  <c r="AZ36" i="13" s="1"/>
  <c r="D37" i="13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AE37" i="13" s="1"/>
  <c r="AF37" i="13" s="1"/>
  <c r="AG37" i="13" s="1"/>
  <c r="AH37" i="13" s="1"/>
  <c r="AI37" i="13" s="1"/>
  <c r="AJ37" i="13" s="1"/>
  <c r="AK37" i="13" s="1"/>
  <c r="AL37" i="13" s="1"/>
  <c r="AM37" i="13" s="1"/>
  <c r="AN37" i="13" s="1"/>
  <c r="AO37" i="13" s="1"/>
  <c r="AP37" i="13" s="1"/>
  <c r="AQ37" i="13" s="1"/>
  <c r="AR37" i="13" s="1"/>
  <c r="AS37" i="13" s="1"/>
  <c r="AT37" i="13" s="1"/>
  <c r="AU37" i="13" s="1"/>
  <c r="AV37" i="13" s="1"/>
  <c r="AW37" i="13" s="1"/>
  <c r="AX37" i="13" s="1"/>
  <c r="AY37" i="13" s="1"/>
  <c r="AZ37" i="13" s="1"/>
  <c r="J140" i="19"/>
  <c r="K140" i="19" s="1"/>
  <c r="L140" i="19" s="1"/>
  <c r="M140" i="19" s="1"/>
  <c r="N140" i="19" s="1"/>
  <c r="O140" i="19" s="1"/>
  <c r="P140" i="19" s="1"/>
  <c r="Q140" i="19" s="1"/>
  <c r="R140" i="19" s="1"/>
  <c r="S140" i="19" s="1"/>
  <c r="T140" i="19" s="1"/>
  <c r="U140" i="19" s="1"/>
  <c r="V140" i="19" s="1"/>
  <c r="W140" i="19" s="1"/>
  <c r="X140" i="19" s="1"/>
  <c r="Y140" i="19" s="1"/>
  <c r="Z140" i="19" s="1"/>
  <c r="AA140" i="19" s="1"/>
  <c r="AB140" i="19" s="1"/>
  <c r="AC140" i="19" s="1"/>
  <c r="AD140" i="19" s="1"/>
  <c r="AE140" i="19" s="1"/>
  <c r="AF140" i="19" s="1"/>
  <c r="AG140" i="19" s="1"/>
  <c r="AH140" i="19" s="1"/>
  <c r="AI140" i="19" s="1"/>
  <c r="AJ140" i="19" s="1"/>
  <c r="AK140" i="19" s="1"/>
  <c r="AL140" i="19" s="1"/>
  <c r="AM140" i="19" s="1"/>
  <c r="AN140" i="19" s="1"/>
  <c r="AO140" i="19" s="1"/>
  <c r="AP140" i="19" s="1"/>
  <c r="AQ140" i="19" s="1"/>
  <c r="AR140" i="19" s="1"/>
  <c r="AS140" i="19" s="1"/>
  <c r="AT140" i="19" s="1"/>
  <c r="AU140" i="19" s="1"/>
  <c r="AV140" i="19" s="1"/>
  <c r="AW140" i="19" s="1"/>
  <c r="AX140" i="19" s="1"/>
  <c r="AY140" i="19" s="1"/>
  <c r="AZ140" i="19" s="1"/>
  <c r="BA140" i="19" s="1"/>
  <c r="BB140" i="19" s="1"/>
  <c r="BC140" i="19" s="1"/>
  <c r="BD140" i="19" s="1"/>
  <c r="BE140" i="19" s="1"/>
  <c r="BF140" i="19" s="1"/>
  <c r="BG140" i="19" s="1"/>
  <c r="BH140" i="19" s="1"/>
  <c r="BI140" i="19" s="1"/>
  <c r="J141" i="19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AE141" i="19" s="1"/>
  <c r="AF141" i="19" s="1"/>
  <c r="AG141" i="19" s="1"/>
  <c r="AH141" i="19" s="1"/>
  <c r="AI141" i="19" s="1"/>
  <c r="AJ141" i="19" s="1"/>
  <c r="AK141" i="19" s="1"/>
  <c r="AL141" i="19" s="1"/>
  <c r="AM141" i="19" s="1"/>
  <c r="AN141" i="19" s="1"/>
  <c r="AO141" i="19" s="1"/>
  <c r="AP141" i="19" s="1"/>
  <c r="AQ141" i="19" s="1"/>
  <c r="AR141" i="19" s="1"/>
  <c r="AS141" i="19" s="1"/>
  <c r="AT141" i="19" s="1"/>
  <c r="AU141" i="19" s="1"/>
  <c r="AV141" i="19" s="1"/>
  <c r="AW141" i="19" s="1"/>
  <c r="AX141" i="19" s="1"/>
  <c r="AY141" i="19" s="1"/>
  <c r="AZ141" i="19" s="1"/>
  <c r="BA141" i="19" s="1"/>
  <c r="BB141" i="19" s="1"/>
  <c r="BC141" i="19" s="1"/>
  <c r="BD141" i="19" s="1"/>
  <c r="BE141" i="19" s="1"/>
  <c r="BF141" i="19" s="1"/>
  <c r="BG141" i="19" s="1"/>
  <c r="BH141" i="19" s="1"/>
  <c r="BI141" i="19" s="1"/>
  <c r="J143" i="19"/>
  <c r="K143" i="19" s="1"/>
  <c r="L143" i="19" s="1"/>
  <c r="M143" i="19" s="1"/>
  <c r="N143" i="19" s="1"/>
  <c r="O143" i="19" s="1"/>
  <c r="P143" i="19" s="1"/>
  <c r="Q143" i="19" s="1"/>
  <c r="R143" i="19" s="1"/>
  <c r="S143" i="19" s="1"/>
  <c r="T143" i="19" s="1"/>
  <c r="U143" i="19" s="1"/>
  <c r="V143" i="19" s="1"/>
  <c r="W143" i="19" s="1"/>
  <c r="X143" i="19" s="1"/>
  <c r="Y143" i="19" s="1"/>
  <c r="Z143" i="19" s="1"/>
  <c r="AA143" i="19" s="1"/>
  <c r="AB143" i="19" s="1"/>
  <c r="AC143" i="19" s="1"/>
  <c r="AD143" i="19" s="1"/>
  <c r="AE143" i="19" s="1"/>
  <c r="AF143" i="19" s="1"/>
  <c r="AG143" i="19" s="1"/>
  <c r="AH143" i="19" s="1"/>
  <c r="AI143" i="19" s="1"/>
  <c r="AJ143" i="19" s="1"/>
  <c r="AK143" i="19" s="1"/>
  <c r="AL143" i="19" s="1"/>
  <c r="AM143" i="19" s="1"/>
  <c r="AN143" i="19" s="1"/>
  <c r="AO143" i="19" s="1"/>
  <c r="AP143" i="19" s="1"/>
  <c r="AQ143" i="19" s="1"/>
  <c r="AR143" i="19" s="1"/>
  <c r="AS143" i="19" s="1"/>
  <c r="AT143" i="19" s="1"/>
  <c r="AU143" i="19" s="1"/>
  <c r="AV143" i="19" s="1"/>
  <c r="AW143" i="19" s="1"/>
  <c r="AX143" i="19" s="1"/>
  <c r="AY143" i="19" s="1"/>
  <c r="AZ143" i="19" s="1"/>
  <c r="BA143" i="19" s="1"/>
  <c r="BB143" i="19" s="1"/>
  <c r="BC143" i="19" s="1"/>
  <c r="BD143" i="19" s="1"/>
  <c r="BE143" i="19" s="1"/>
  <c r="BF143" i="19" s="1"/>
  <c r="BG143" i="19" s="1"/>
  <c r="BH143" i="19" s="1"/>
  <c r="BI143" i="19" s="1"/>
  <c r="AA104" i="19"/>
  <c r="AB104" i="19" s="1"/>
  <c r="AC104" i="19" s="1"/>
  <c r="AD104" i="19" s="1"/>
  <c r="AE104" i="19" s="1"/>
  <c r="AF104" i="19" s="1"/>
  <c r="AG104" i="19" s="1"/>
  <c r="AH104" i="19" s="1"/>
  <c r="AI104" i="19" s="1"/>
  <c r="AJ104" i="19" s="1"/>
  <c r="AK104" i="19" s="1"/>
  <c r="AL104" i="19" s="1"/>
  <c r="AM104" i="19" s="1"/>
  <c r="AN104" i="19" s="1"/>
  <c r="AA100" i="19"/>
  <c r="AA98" i="19"/>
  <c r="AB98" i="19" s="1"/>
  <c r="AC98" i="19" s="1"/>
  <c r="AD98" i="19" s="1"/>
  <c r="AE98" i="19" s="1"/>
  <c r="AF98" i="19" s="1"/>
  <c r="AG98" i="19" s="1"/>
  <c r="AH98" i="19" s="1"/>
  <c r="AI98" i="19" s="1"/>
  <c r="AJ98" i="19" s="1"/>
  <c r="AK98" i="19" s="1"/>
  <c r="AL98" i="19" s="1"/>
  <c r="AM98" i="19" s="1"/>
  <c r="AN98" i="19" s="1"/>
  <c r="AA101" i="19"/>
  <c r="AB101" i="19" s="1"/>
  <c r="AC101" i="19" s="1"/>
  <c r="AD101" i="19" s="1"/>
  <c r="AE101" i="19" s="1"/>
  <c r="AF101" i="19" s="1"/>
  <c r="AG101" i="19" s="1"/>
  <c r="AH101" i="19" s="1"/>
  <c r="AI101" i="19" s="1"/>
  <c r="AJ101" i="19" s="1"/>
  <c r="AK101" i="19" s="1"/>
  <c r="AL101" i="19" s="1"/>
  <c r="AM101" i="19" s="1"/>
  <c r="AN101" i="19" s="1"/>
  <c r="AA103" i="19"/>
  <c r="AA97" i="19"/>
  <c r="AP103" i="19"/>
  <c r="AP101" i="19"/>
  <c r="AQ101" i="19" s="1"/>
  <c r="AR101" i="19" s="1"/>
  <c r="AS101" i="19" s="1"/>
  <c r="AT101" i="19" s="1"/>
  <c r="AU101" i="19" s="1"/>
  <c r="AV101" i="19" s="1"/>
  <c r="AW101" i="19" s="1"/>
  <c r="AX101" i="19" s="1"/>
  <c r="AY101" i="19" s="1"/>
  <c r="AZ101" i="19" s="1"/>
  <c r="BA101" i="19" s="1"/>
  <c r="BB101" i="19" s="1"/>
  <c r="BC101" i="19" s="1"/>
  <c r="BD101" i="19" s="1"/>
  <c r="BE101" i="19" s="1"/>
  <c r="BF101" i="19" s="1"/>
  <c r="BG101" i="19" s="1"/>
  <c r="BH101" i="19" s="1"/>
  <c r="BI101" i="19" s="1"/>
  <c r="AP97" i="19"/>
  <c r="AP98" i="19"/>
  <c r="AQ98" i="19" s="1"/>
  <c r="AR98" i="19" s="1"/>
  <c r="AS98" i="19" s="1"/>
  <c r="AT98" i="19" s="1"/>
  <c r="AU98" i="19" s="1"/>
  <c r="AV98" i="19" s="1"/>
  <c r="AW98" i="19" s="1"/>
  <c r="AX98" i="19" s="1"/>
  <c r="AY98" i="19" s="1"/>
  <c r="AZ98" i="19" s="1"/>
  <c r="BA98" i="19" s="1"/>
  <c r="BB98" i="19" s="1"/>
  <c r="BC98" i="19" s="1"/>
  <c r="BD98" i="19" s="1"/>
  <c r="BE98" i="19" s="1"/>
  <c r="BF98" i="19" s="1"/>
  <c r="BG98" i="19" s="1"/>
  <c r="BH98" i="19" s="1"/>
  <c r="BI98" i="19" s="1"/>
  <c r="AP100" i="19"/>
  <c r="AP104" i="19"/>
  <c r="AQ104" i="19" s="1"/>
  <c r="AR104" i="19" s="1"/>
  <c r="AS104" i="19" s="1"/>
  <c r="AT104" i="19" s="1"/>
  <c r="AU104" i="19" s="1"/>
  <c r="AV104" i="19" s="1"/>
  <c r="AW104" i="19" s="1"/>
  <c r="AX104" i="19" s="1"/>
  <c r="AY104" i="19" s="1"/>
  <c r="AZ104" i="19" s="1"/>
  <c r="BA104" i="19" s="1"/>
  <c r="BB104" i="19" s="1"/>
  <c r="BC104" i="19" s="1"/>
  <c r="BD104" i="19" s="1"/>
  <c r="BE104" i="19" s="1"/>
  <c r="BF104" i="19" s="1"/>
  <c r="BG104" i="19" s="1"/>
  <c r="BH104" i="19" s="1"/>
  <c r="BI104" i="19" s="1"/>
  <c r="L49" i="18"/>
  <c r="M49" i="18" s="1"/>
  <c r="N49" i="18" s="1"/>
  <c r="O49" i="18" s="1"/>
  <c r="P49" i="18" s="1"/>
  <c r="Q49" i="18" s="1"/>
  <c r="R49" i="18" s="1"/>
  <c r="S49" i="18" s="1"/>
  <c r="T49" i="18" s="1"/>
  <c r="U49" i="18" s="1"/>
  <c r="V49" i="18" s="1"/>
  <c r="W49" i="18" s="1"/>
  <c r="X49" i="18" s="1"/>
  <c r="Y49" i="18" s="1"/>
  <c r="Z49" i="18" s="1"/>
  <c r="AA49" i="18" s="1"/>
  <c r="AB49" i="18" s="1"/>
  <c r="AC49" i="18" s="1"/>
  <c r="AD49" i="18" s="1"/>
  <c r="AE49" i="18" s="1"/>
  <c r="AF49" i="18" s="1"/>
  <c r="AG49" i="18" s="1"/>
  <c r="AH49" i="18" s="1"/>
  <c r="AI49" i="18" s="1"/>
  <c r="AJ49" i="18" s="1"/>
  <c r="AK49" i="18" s="1"/>
  <c r="AL49" i="18" s="1"/>
  <c r="AM49" i="18" s="1"/>
  <c r="AN49" i="18" s="1"/>
  <c r="AO49" i="18" s="1"/>
  <c r="AP49" i="18" s="1"/>
  <c r="AQ49" i="18" s="1"/>
  <c r="AR49" i="18" s="1"/>
  <c r="AS49" i="18" s="1"/>
  <c r="AT49" i="18" s="1"/>
  <c r="AU49" i="18" s="1"/>
  <c r="AV49" i="18" s="1"/>
  <c r="AW49" i="18" s="1"/>
  <c r="AX49" i="18" s="1"/>
  <c r="AY49" i="18" s="1"/>
  <c r="AZ49" i="18" s="1"/>
  <c r="BA49" i="18" s="1"/>
  <c r="BB49" i="18" s="1"/>
  <c r="BC49" i="18" s="1"/>
  <c r="BD49" i="18" s="1"/>
  <c r="BE49" i="18" s="1"/>
  <c r="BF49" i="18" s="1"/>
  <c r="BG49" i="18" s="1"/>
  <c r="BH49" i="18" s="1"/>
  <c r="BI49" i="18" s="1"/>
  <c r="L62" i="19"/>
  <c r="L94" i="19"/>
  <c r="L68" i="19"/>
  <c r="L103" i="19"/>
  <c r="L74" i="19"/>
  <c r="L106" i="19"/>
  <c r="L81" i="19"/>
  <c r="L84" i="19"/>
  <c r="L87" i="19"/>
  <c r="L98" i="19"/>
  <c r="M98" i="19" s="1"/>
  <c r="N98" i="19" s="1"/>
  <c r="O98" i="19" s="1"/>
  <c r="L104" i="19"/>
  <c r="M104" i="19" s="1"/>
  <c r="N104" i="19" s="1"/>
  <c r="O104" i="19" s="1"/>
  <c r="L79" i="19"/>
  <c r="M79" i="19" s="1"/>
  <c r="N79" i="19" s="1"/>
  <c r="O79" i="19" s="1"/>
  <c r="L85" i="19"/>
  <c r="M85" i="19" s="1"/>
  <c r="N85" i="19" s="1"/>
  <c r="O85" i="19" s="1"/>
  <c r="L65" i="19"/>
  <c r="L63" i="19"/>
  <c r="M63" i="19" s="1"/>
  <c r="N63" i="19" s="1"/>
  <c r="O63" i="19" s="1"/>
  <c r="L101" i="19"/>
  <c r="M101" i="19" s="1"/>
  <c r="N101" i="19" s="1"/>
  <c r="O101" i="19" s="1"/>
  <c r="L107" i="19"/>
  <c r="M107" i="19" s="1"/>
  <c r="N107" i="19" s="1"/>
  <c r="O107" i="19" s="1"/>
  <c r="L90" i="19"/>
  <c r="L91" i="19"/>
  <c r="M91" i="19" s="1"/>
  <c r="N91" i="19" s="1"/>
  <c r="O91" i="19" s="1"/>
  <c r="L97" i="19"/>
  <c r="L71" i="19"/>
  <c r="L78" i="19"/>
  <c r="L95" i="19"/>
  <c r="M95" i="19" s="1"/>
  <c r="N95" i="19" s="1"/>
  <c r="O95" i="19" s="1"/>
  <c r="L69" i="19"/>
  <c r="M69" i="19" s="1"/>
  <c r="N69" i="19" s="1"/>
  <c r="O69" i="19" s="1"/>
  <c r="L75" i="19"/>
  <c r="M75" i="19" s="1"/>
  <c r="N75" i="19" s="1"/>
  <c r="O75" i="19" s="1"/>
  <c r="L82" i="19"/>
  <c r="M82" i="19" s="1"/>
  <c r="N82" i="19" s="1"/>
  <c r="O82" i="19" s="1"/>
  <c r="L88" i="19"/>
  <c r="M88" i="19" s="1"/>
  <c r="N88" i="19" s="1"/>
  <c r="O88" i="19" s="1"/>
  <c r="L100" i="19"/>
  <c r="L66" i="19"/>
  <c r="M66" i="19" s="1"/>
  <c r="N66" i="19" s="1"/>
  <c r="O66" i="19" s="1"/>
  <c r="L72" i="19"/>
  <c r="M72" i="19" s="1"/>
  <c r="N72" i="19" s="1"/>
  <c r="O72" i="19" s="1"/>
  <c r="J144" i="19"/>
  <c r="K144" i="19" s="1"/>
  <c r="L144" i="19" s="1"/>
  <c r="M144" i="19" s="1"/>
  <c r="N144" i="19" s="1"/>
  <c r="O144" i="19" s="1"/>
  <c r="P144" i="19" s="1"/>
  <c r="Q144" i="19" s="1"/>
  <c r="R144" i="19" s="1"/>
  <c r="S144" i="19" s="1"/>
  <c r="T144" i="19" s="1"/>
  <c r="U144" i="19" s="1"/>
  <c r="V144" i="19" s="1"/>
  <c r="W144" i="19" s="1"/>
  <c r="X144" i="19" s="1"/>
  <c r="Y144" i="19" s="1"/>
  <c r="Z144" i="19" s="1"/>
  <c r="AA144" i="19" s="1"/>
  <c r="AB144" i="19" s="1"/>
  <c r="AC144" i="19" s="1"/>
  <c r="AD144" i="19" s="1"/>
  <c r="AE144" i="19" s="1"/>
  <c r="AF144" i="19" s="1"/>
  <c r="AG144" i="19" s="1"/>
  <c r="AH144" i="19" s="1"/>
  <c r="AI144" i="19" s="1"/>
  <c r="AJ144" i="19" s="1"/>
  <c r="AK144" i="19" s="1"/>
  <c r="AL144" i="19" s="1"/>
  <c r="AM144" i="19" s="1"/>
  <c r="AN144" i="19" s="1"/>
  <c r="AO144" i="19" s="1"/>
  <c r="AP144" i="19" s="1"/>
  <c r="AQ144" i="19" s="1"/>
  <c r="AR144" i="19" s="1"/>
  <c r="AS144" i="19" s="1"/>
  <c r="AT144" i="19" s="1"/>
  <c r="AU144" i="19" s="1"/>
  <c r="AV144" i="19" s="1"/>
  <c r="AW144" i="19" s="1"/>
  <c r="AX144" i="19" s="1"/>
  <c r="AY144" i="19" s="1"/>
  <c r="AZ144" i="19" s="1"/>
  <c r="BA144" i="19" s="1"/>
  <c r="BB144" i="19" s="1"/>
  <c r="BC144" i="19" s="1"/>
  <c r="BD144" i="19" s="1"/>
  <c r="BE144" i="19" s="1"/>
  <c r="BF144" i="19" s="1"/>
  <c r="BG144" i="19" s="1"/>
  <c r="BH144" i="19" s="1"/>
  <c r="BI144" i="19" s="1"/>
  <c r="J142" i="19"/>
  <c r="K142" i="19" s="1"/>
  <c r="L142" i="19" s="1"/>
  <c r="M142" i="19" s="1"/>
  <c r="N142" i="19" s="1"/>
  <c r="O142" i="19" s="1"/>
  <c r="P142" i="19" s="1"/>
  <c r="Q142" i="19" s="1"/>
  <c r="R142" i="19" s="1"/>
  <c r="S142" i="19" s="1"/>
  <c r="T142" i="19" s="1"/>
  <c r="U142" i="19" s="1"/>
  <c r="V142" i="19" s="1"/>
  <c r="W142" i="19" s="1"/>
  <c r="X142" i="19" s="1"/>
  <c r="Y142" i="19" s="1"/>
  <c r="Z142" i="19" s="1"/>
  <c r="AA142" i="19" s="1"/>
  <c r="AB142" i="19" s="1"/>
  <c r="AC142" i="19" s="1"/>
  <c r="AD142" i="19" s="1"/>
  <c r="AE142" i="19" s="1"/>
  <c r="AF142" i="19" s="1"/>
  <c r="AG142" i="19" s="1"/>
  <c r="AH142" i="19" s="1"/>
  <c r="AI142" i="19" s="1"/>
  <c r="AJ142" i="19" s="1"/>
  <c r="AK142" i="19" s="1"/>
  <c r="AL142" i="19" s="1"/>
  <c r="AM142" i="19" s="1"/>
  <c r="AN142" i="19" s="1"/>
  <c r="AO142" i="19" s="1"/>
  <c r="AP142" i="19" s="1"/>
  <c r="AQ142" i="19" s="1"/>
  <c r="AR142" i="19" s="1"/>
  <c r="AS142" i="19" s="1"/>
  <c r="AT142" i="19" s="1"/>
  <c r="AU142" i="19" s="1"/>
  <c r="AV142" i="19" s="1"/>
  <c r="AW142" i="19" s="1"/>
  <c r="AX142" i="19" s="1"/>
  <c r="AY142" i="19" s="1"/>
  <c r="AZ142" i="19" s="1"/>
  <c r="BA142" i="19" s="1"/>
  <c r="BB142" i="19" s="1"/>
  <c r="BC142" i="19" s="1"/>
  <c r="BD142" i="19" s="1"/>
  <c r="BE142" i="19" s="1"/>
  <c r="BF142" i="19" s="1"/>
  <c r="BG142" i="19" s="1"/>
  <c r="BH142" i="19" s="1"/>
  <c r="BI142" i="19" s="1"/>
  <c r="F1" i="18"/>
  <c r="O14" i="7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AS14" i="7" s="1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O12" i="7"/>
  <c r="P12" i="7" s="1"/>
  <c r="Q12" i="7" s="1"/>
  <c r="R12" i="7" s="1"/>
  <c r="S12" i="7" s="1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AZ12" i="7" s="1"/>
  <c r="BA12" i="7" s="1"/>
  <c r="BB12" i="7" s="1"/>
  <c r="BC12" i="7" s="1"/>
  <c r="BD12" i="7" s="1"/>
  <c r="BE12" i="7" s="1"/>
  <c r="BF12" i="7" s="1"/>
  <c r="BG12" i="7" s="1"/>
  <c r="BH12" i="7" s="1"/>
  <c r="BI12" i="7" s="1"/>
  <c r="O11" i="7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O10" i="7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P41" i="15"/>
  <c r="Q41" i="15" s="1"/>
  <c r="R41" i="15" s="1"/>
  <c r="S41" i="15" s="1"/>
  <c r="T41" i="15" s="1"/>
  <c r="U41" i="15" s="1"/>
  <c r="V41" i="15" s="1"/>
  <c r="W41" i="15" s="1"/>
  <c r="X41" i="15" s="1"/>
  <c r="Y41" i="15" s="1"/>
  <c r="Z41" i="15" s="1"/>
  <c r="AA41" i="15" s="1"/>
  <c r="AB41" i="15" s="1"/>
  <c r="AC41" i="15" s="1"/>
  <c r="AD41" i="15" s="1"/>
  <c r="AE41" i="15" s="1"/>
  <c r="AF41" i="15" s="1"/>
  <c r="AG41" i="15" s="1"/>
  <c r="AH41" i="15" s="1"/>
  <c r="AI41" i="15" s="1"/>
  <c r="AJ41" i="15" s="1"/>
  <c r="AK41" i="15" s="1"/>
  <c r="AL41" i="15" s="1"/>
  <c r="AM41" i="15" s="1"/>
  <c r="AN41" i="15" s="1"/>
  <c r="AO41" i="15" s="1"/>
  <c r="AP41" i="15" s="1"/>
  <c r="AQ41" i="15" s="1"/>
  <c r="AR41" i="15" s="1"/>
  <c r="AS41" i="15" s="1"/>
  <c r="AT41" i="15" s="1"/>
  <c r="AU41" i="15" s="1"/>
  <c r="AV41" i="15" s="1"/>
  <c r="AW41" i="15" s="1"/>
  <c r="AX41" i="15" s="1"/>
  <c r="AY41" i="15" s="1"/>
  <c r="AZ41" i="15" s="1"/>
  <c r="BA41" i="15" s="1"/>
  <c r="BB41" i="15" s="1"/>
  <c r="BC41" i="15" s="1"/>
  <c r="BD41" i="15" s="1"/>
  <c r="BE41" i="15" s="1"/>
  <c r="BF41" i="15" s="1"/>
  <c r="BG41" i="15" s="1"/>
  <c r="BH41" i="15" s="1"/>
  <c r="BI41" i="15" s="1"/>
  <c r="K51" i="18"/>
  <c r="L51" i="18" s="1"/>
  <c r="M51" i="18" s="1"/>
  <c r="N51" i="18" s="1"/>
  <c r="O51" i="18" s="1"/>
  <c r="P51" i="18" s="1"/>
  <c r="Q51" i="18" s="1"/>
  <c r="R51" i="18" s="1"/>
  <c r="S51" i="18" s="1"/>
  <c r="T51" i="18" s="1"/>
  <c r="U51" i="18" l="1"/>
  <c r="V51" i="18" s="1"/>
  <c r="W51" i="18" s="1"/>
  <c r="X51" i="18" s="1"/>
  <c r="Y51" i="18" s="1"/>
  <c r="Z51" i="18" s="1"/>
  <c r="AA51" i="18" s="1"/>
  <c r="AB51" i="18" s="1"/>
  <c r="AC51" i="18" s="1"/>
  <c r="AD51" i="18" s="1"/>
  <c r="AE51" i="18" s="1"/>
  <c r="AF51" i="18" s="1"/>
  <c r="AG51" i="18" s="1"/>
  <c r="AH51" i="18" s="1"/>
  <c r="AI51" i="18" s="1"/>
  <c r="AJ51" i="18" s="1"/>
  <c r="AK51" i="18" s="1"/>
  <c r="AL51" i="18" s="1"/>
  <c r="AM51" i="18" s="1"/>
  <c r="AN51" i="18" s="1"/>
  <c r="AO51" i="18" s="1"/>
  <c r="AP51" i="18" s="1"/>
  <c r="AQ51" i="18" s="1"/>
  <c r="AR51" i="18" s="1"/>
  <c r="AS51" i="18" s="1"/>
  <c r="AT51" i="18" s="1"/>
  <c r="AU51" i="18" s="1"/>
  <c r="AV51" i="18" s="1"/>
  <c r="AW51" i="18" s="1"/>
  <c r="AX51" i="18" s="1"/>
  <c r="AY51" i="18" s="1"/>
  <c r="AZ51" i="18" s="1"/>
  <c r="BA51" i="18" s="1"/>
  <c r="BB51" i="18" s="1"/>
  <c r="BC51" i="18" s="1"/>
  <c r="BD51" i="18" s="1"/>
  <c r="BE51" i="18" s="1"/>
  <c r="BF51" i="18" s="1"/>
  <c r="BG51" i="18" s="1"/>
  <c r="BH51" i="18" s="1"/>
  <c r="BI51" i="18" s="1"/>
  <c r="K35" i="13"/>
  <c r="BA37" i="13"/>
  <c r="BA36" i="13"/>
  <c r="AU13" i="7"/>
  <c r="AV11" i="7"/>
  <c r="P72" i="19"/>
  <c r="Q72" i="19" s="1"/>
  <c r="L102" i="19"/>
  <c r="M100" i="19"/>
  <c r="P82" i="19"/>
  <c r="Q82" i="19" s="1"/>
  <c r="P69" i="19"/>
  <c r="Q69" i="19" s="1"/>
  <c r="L80" i="19"/>
  <c r="M78" i="19"/>
  <c r="L99" i="19"/>
  <c r="M97" i="19"/>
  <c r="L92" i="19"/>
  <c r="M90" i="19"/>
  <c r="P101" i="19"/>
  <c r="Q101" i="19" s="1"/>
  <c r="L67" i="19"/>
  <c r="M65" i="19"/>
  <c r="P79" i="19"/>
  <c r="Q79" i="19" s="1"/>
  <c r="P98" i="19"/>
  <c r="Q98" i="19" s="1"/>
  <c r="L86" i="19"/>
  <c r="M84" i="19"/>
  <c r="M106" i="19"/>
  <c r="L108" i="19"/>
  <c r="L105" i="19"/>
  <c r="M103" i="19"/>
  <c r="M94" i="19"/>
  <c r="L96" i="19"/>
  <c r="AP102" i="19"/>
  <c r="AQ100" i="19"/>
  <c r="AP99" i="19"/>
  <c r="AQ97" i="19"/>
  <c r="AP105" i="19"/>
  <c r="AQ103" i="19"/>
  <c r="AB97" i="19"/>
  <c r="AA99" i="19"/>
  <c r="AA102" i="19"/>
  <c r="AB100" i="19"/>
  <c r="P66" i="19"/>
  <c r="Q66" i="19" s="1"/>
  <c r="P88" i="19"/>
  <c r="Q88" i="19" s="1"/>
  <c r="P75" i="19"/>
  <c r="Q75" i="19" s="1"/>
  <c r="P95" i="19"/>
  <c r="Q95" i="19" s="1"/>
  <c r="L73" i="19"/>
  <c r="M71" i="19"/>
  <c r="P91" i="19"/>
  <c r="Q91" i="19" s="1"/>
  <c r="P107" i="19"/>
  <c r="Q107" i="19" s="1"/>
  <c r="P63" i="19"/>
  <c r="Q63" i="19" s="1"/>
  <c r="P85" i="19"/>
  <c r="Q85" i="19" s="1"/>
  <c r="P104" i="19"/>
  <c r="Q104" i="19" s="1"/>
  <c r="L89" i="19"/>
  <c r="M87" i="19"/>
  <c r="M81" i="19"/>
  <c r="L83" i="19"/>
  <c r="M74" i="19"/>
  <c r="L76" i="19"/>
  <c r="M68" i="19"/>
  <c r="L70" i="19"/>
  <c r="M62" i="19"/>
  <c r="L64" i="19"/>
  <c r="AA105" i="19"/>
  <c r="AB103" i="19"/>
  <c r="G1" i="18"/>
  <c r="G11" i="8" s="1"/>
  <c r="N13" i="7"/>
  <c r="L35" i="13" l="1"/>
  <c r="BB36" i="13"/>
  <c r="BB37" i="13"/>
  <c r="AV13" i="7"/>
  <c r="AW11" i="7"/>
  <c r="R63" i="19"/>
  <c r="R66" i="19"/>
  <c r="R85" i="19"/>
  <c r="R107" i="19"/>
  <c r="R95" i="19"/>
  <c r="R88" i="19"/>
  <c r="R98" i="19"/>
  <c r="R101" i="19"/>
  <c r="R82" i="19"/>
  <c r="R104" i="19"/>
  <c r="R91" i="19"/>
  <c r="R75" i="19"/>
  <c r="R79" i="19"/>
  <c r="R69" i="19"/>
  <c r="R72" i="19"/>
  <c r="M89" i="19"/>
  <c r="N87" i="19"/>
  <c r="AR97" i="19"/>
  <c r="AQ99" i="19"/>
  <c r="M86" i="19"/>
  <c r="N84" i="19"/>
  <c r="N65" i="19"/>
  <c r="M67" i="19"/>
  <c r="N90" i="19"/>
  <c r="M92" i="19"/>
  <c r="N97" i="19"/>
  <c r="M99" i="19"/>
  <c r="N78" i="19"/>
  <c r="M80" i="19"/>
  <c r="M102" i="19"/>
  <c r="N100" i="19"/>
  <c r="AB105" i="19"/>
  <c r="AC103" i="19"/>
  <c r="N71" i="19"/>
  <c r="M73" i="19"/>
  <c r="AB102" i="19"/>
  <c r="AC100" i="19"/>
  <c r="AQ105" i="19"/>
  <c r="AR103" i="19"/>
  <c r="AQ102" i="19"/>
  <c r="AR100" i="19"/>
  <c r="M105" i="19"/>
  <c r="N103" i="19"/>
  <c r="M64" i="19"/>
  <c r="N62" i="19"/>
  <c r="M70" i="19"/>
  <c r="N68" i="19"/>
  <c r="M76" i="19"/>
  <c r="N74" i="19"/>
  <c r="M83" i="19"/>
  <c r="N81" i="19"/>
  <c r="AB99" i="19"/>
  <c r="AC97" i="19"/>
  <c r="M96" i="19"/>
  <c r="N94" i="19"/>
  <c r="M108" i="19"/>
  <c r="N106" i="19"/>
  <c r="H1" i="18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AM11" i="8" s="1"/>
  <c r="AN11" i="8" s="1"/>
  <c r="AO11" i="8" s="1"/>
  <c r="AP11" i="8" s="1"/>
  <c r="AQ11" i="8" s="1"/>
  <c r="AR11" i="8" s="1"/>
  <c r="AS11" i="8" s="1"/>
  <c r="AT11" i="8" s="1"/>
  <c r="AU11" i="8" s="1"/>
  <c r="AV11" i="8" l="1"/>
  <c r="AU18" i="8"/>
  <c r="M35" i="13"/>
  <c r="BC37" i="13"/>
  <c r="BC36" i="13"/>
  <c r="S104" i="19"/>
  <c r="S66" i="19"/>
  <c r="S82" i="19"/>
  <c r="S95" i="19"/>
  <c r="S75" i="19"/>
  <c r="S101" i="19"/>
  <c r="S107" i="19"/>
  <c r="AW13" i="7"/>
  <c r="AX11" i="7"/>
  <c r="S69" i="19"/>
  <c r="S88" i="19"/>
  <c r="S79" i="19"/>
  <c r="S63" i="19"/>
  <c r="S72" i="19"/>
  <c r="S91" i="19"/>
  <c r="S98" i="19"/>
  <c r="S85" i="19"/>
  <c r="AR102" i="19"/>
  <c r="AS100" i="19"/>
  <c r="AR105" i="19"/>
  <c r="AS103" i="19"/>
  <c r="AC102" i="19"/>
  <c r="AD100" i="19"/>
  <c r="AC105" i="19"/>
  <c r="AD103" i="19"/>
  <c r="N102" i="19"/>
  <c r="O100" i="19"/>
  <c r="N86" i="19"/>
  <c r="O84" i="19"/>
  <c r="N89" i="19"/>
  <c r="O87" i="19"/>
  <c r="O106" i="19"/>
  <c r="N108" i="19"/>
  <c r="O94" i="19"/>
  <c r="N96" i="19"/>
  <c r="AD97" i="19"/>
  <c r="AC99" i="19"/>
  <c r="O81" i="19"/>
  <c r="N83" i="19"/>
  <c r="O74" i="19"/>
  <c r="N76" i="19"/>
  <c r="O68" i="19"/>
  <c r="N70" i="19"/>
  <c r="O62" i="19"/>
  <c r="N64" i="19"/>
  <c r="N73" i="19"/>
  <c r="O71" i="19"/>
  <c r="N80" i="19"/>
  <c r="O78" i="19"/>
  <c r="N99" i="19"/>
  <c r="O97" i="19"/>
  <c r="N92" i="19"/>
  <c r="O90" i="19"/>
  <c r="N67" i="19"/>
  <c r="O65" i="19"/>
  <c r="AR99" i="19"/>
  <c r="AS97" i="19"/>
  <c r="N105" i="19"/>
  <c r="O103" i="19"/>
  <c r="I1" i="18"/>
  <c r="I139" i="19" s="1"/>
  <c r="B4" i="17"/>
  <c r="C11" i="17" s="1"/>
  <c r="P24" i="16"/>
  <c r="Q24" i="16" s="1"/>
  <c r="R24" i="16" s="1"/>
  <c r="S24" i="16" s="1"/>
  <c r="T24" i="16" s="1"/>
  <c r="U24" i="16" s="1"/>
  <c r="V24" i="16" s="1"/>
  <c r="W24" i="16" s="1"/>
  <c r="X24" i="16" s="1"/>
  <c r="Y24" i="16" s="1"/>
  <c r="Z24" i="16" s="1"/>
  <c r="AA24" i="16" s="1"/>
  <c r="AB24" i="16" s="1"/>
  <c r="AC24" i="16" s="1"/>
  <c r="AD24" i="16" s="1"/>
  <c r="AE24" i="16" s="1"/>
  <c r="AF24" i="16" s="1"/>
  <c r="AG24" i="16" s="1"/>
  <c r="AH24" i="16" s="1"/>
  <c r="AI24" i="16" s="1"/>
  <c r="AJ24" i="16" s="1"/>
  <c r="AK24" i="16" s="1"/>
  <c r="AL24" i="16" s="1"/>
  <c r="AM24" i="16" s="1"/>
  <c r="AN24" i="16" s="1"/>
  <c r="AO24" i="16" s="1"/>
  <c r="AP24" i="16" s="1"/>
  <c r="AQ24" i="16" s="1"/>
  <c r="AR24" i="16" s="1"/>
  <c r="AS24" i="16" s="1"/>
  <c r="AT24" i="16" s="1"/>
  <c r="AU24" i="16" s="1"/>
  <c r="AV24" i="16" s="1"/>
  <c r="AW24" i="16" s="1"/>
  <c r="AX24" i="16" s="1"/>
  <c r="AY24" i="16" s="1"/>
  <c r="AZ24" i="16" s="1"/>
  <c r="BA24" i="16" s="1"/>
  <c r="BB24" i="16" s="1"/>
  <c r="BC24" i="16" s="1"/>
  <c r="BD24" i="16" s="1"/>
  <c r="BE24" i="16" s="1"/>
  <c r="BF24" i="16" s="1"/>
  <c r="BG24" i="16" s="1"/>
  <c r="BH24" i="16" s="1"/>
  <c r="BI24" i="16" s="1"/>
  <c r="N35" i="13" l="1"/>
  <c r="AW11" i="8"/>
  <c r="AV18" i="8"/>
  <c r="BD37" i="13"/>
  <c r="BD36" i="13"/>
  <c r="T72" i="19"/>
  <c r="T69" i="19"/>
  <c r="T85" i="19"/>
  <c r="T63" i="19"/>
  <c r="T75" i="19"/>
  <c r="T104" i="19"/>
  <c r="T66" i="19"/>
  <c r="T98" i="19"/>
  <c r="T79" i="19"/>
  <c r="T95" i="19"/>
  <c r="T101" i="19"/>
  <c r="T91" i="19"/>
  <c r="T88" i="19"/>
  <c r="T107" i="19"/>
  <c r="T82" i="19"/>
  <c r="AX13" i="7"/>
  <c r="AY11" i="7"/>
  <c r="P65" i="19"/>
  <c r="O67" i="19"/>
  <c r="P90" i="19"/>
  <c r="O92" i="19"/>
  <c r="P78" i="19"/>
  <c r="O80" i="19"/>
  <c r="P71" i="19"/>
  <c r="O73" i="19"/>
  <c r="O89" i="19"/>
  <c r="P87" i="19"/>
  <c r="O86" i="19"/>
  <c r="P84" i="19"/>
  <c r="AD105" i="19"/>
  <c r="AE103" i="19"/>
  <c r="AD102" i="19"/>
  <c r="AE100" i="19"/>
  <c r="AS105" i="19"/>
  <c r="AT103" i="19"/>
  <c r="O105" i="19"/>
  <c r="P103" i="19"/>
  <c r="O64" i="19"/>
  <c r="P62" i="19"/>
  <c r="O70" i="19"/>
  <c r="P68" i="19"/>
  <c r="O76" i="19"/>
  <c r="P74" i="19"/>
  <c r="O83" i="19"/>
  <c r="P81" i="19"/>
  <c r="AD99" i="19"/>
  <c r="AE97" i="19"/>
  <c r="O96" i="19"/>
  <c r="P94" i="19"/>
  <c r="O108" i="19"/>
  <c r="P106" i="19"/>
  <c r="AT97" i="19"/>
  <c r="AS99" i="19"/>
  <c r="P97" i="19"/>
  <c r="O99" i="19"/>
  <c r="O102" i="19"/>
  <c r="P100" i="19"/>
  <c r="AS102" i="19"/>
  <c r="AT100" i="19"/>
  <c r="J1" i="18"/>
  <c r="J139" i="19" s="1"/>
  <c r="B11" i="17"/>
  <c r="B18" i="17"/>
  <c r="C18" i="17"/>
  <c r="U82" i="19" l="1"/>
  <c r="U85" i="19"/>
  <c r="U107" i="19"/>
  <c r="U95" i="19"/>
  <c r="U104" i="19"/>
  <c r="U69" i="19"/>
  <c r="U101" i="19"/>
  <c r="U88" i="19"/>
  <c r="U79" i="19"/>
  <c r="U75" i="19"/>
  <c r="U72" i="19"/>
  <c r="U66" i="19"/>
  <c r="U91" i="19"/>
  <c r="U98" i="19"/>
  <c r="U63" i="19"/>
  <c r="AX11" i="8"/>
  <c r="AW18" i="8"/>
  <c r="O35" i="13"/>
  <c r="AY13" i="7"/>
  <c r="AZ11" i="7"/>
  <c r="BE36" i="13"/>
  <c r="BE37" i="13"/>
  <c r="O23" i="17"/>
  <c r="P23" i="17" s="1"/>
  <c r="Q23" i="17" s="1"/>
  <c r="R23" i="17" s="1"/>
  <c r="S23" i="17" s="1"/>
  <c r="T23" i="17" s="1"/>
  <c r="U23" i="17" s="1"/>
  <c r="V23" i="17" s="1"/>
  <c r="W23" i="17" s="1"/>
  <c r="X23" i="17" s="1"/>
  <c r="Y23" i="17" s="1"/>
  <c r="Z23" i="17" s="1"/>
  <c r="AA23" i="17" s="1"/>
  <c r="AB23" i="17" s="1"/>
  <c r="AC23" i="17" s="1"/>
  <c r="AD23" i="17" s="1"/>
  <c r="AE23" i="17" s="1"/>
  <c r="AF23" i="17" s="1"/>
  <c r="AG23" i="17" s="1"/>
  <c r="AH23" i="17" s="1"/>
  <c r="AI23" i="17" s="1"/>
  <c r="AJ23" i="17" s="1"/>
  <c r="AK23" i="17" s="1"/>
  <c r="AL23" i="17" s="1"/>
  <c r="AM23" i="17" s="1"/>
  <c r="AN23" i="17" s="1"/>
  <c r="AO23" i="17" s="1"/>
  <c r="AP23" i="17" s="1"/>
  <c r="AQ23" i="17" s="1"/>
  <c r="AR23" i="17" s="1"/>
  <c r="AS23" i="17" s="1"/>
  <c r="AT23" i="17" s="1"/>
  <c r="AU23" i="17" s="1"/>
  <c r="AV23" i="17" s="1"/>
  <c r="AW23" i="17" s="1"/>
  <c r="AX23" i="17" s="1"/>
  <c r="AY23" i="17" s="1"/>
  <c r="AZ23" i="17" s="1"/>
  <c r="BA23" i="17" s="1"/>
  <c r="BB23" i="17" s="1"/>
  <c r="BC23" i="17" s="1"/>
  <c r="BD23" i="17" s="1"/>
  <c r="BE23" i="17" s="1"/>
  <c r="BF23" i="17" s="1"/>
  <c r="BG23" i="17" s="1"/>
  <c r="BH23" i="17" s="1"/>
  <c r="BI23" i="17" s="1"/>
  <c r="P102" i="19"/>
  <c r="Q100" i="19"/>
  <c r="AF97" i="19"/>
  <c r="AE99" i="19"/>
  <c r="AT99" i="19"/>
  <c r="AU97" i="19"/>
  <c r="Q94" i="19"/>
  <c r="P96" i="19"/>
  <c r="Q74" i="19"/>
  <c r="P76" i="19"/>
  <c r="Q62" i="19"/>
  <c r="P64" i="19"/>
  <c r="AT105" i="19"/>
  <c r="AU103" i="19"/>
  <c r="AE102" i="19"/>
  <c r="AF100" i="19"/>
  <c r="AE105" i="19"/>
  <c r="AF103" i="19"/>
  <c r="P86" i="19"/>
  <c r="Q84" i="19"/>
  <c r="P80" i="19"/>
  <c r="Q78" i="19"/>
  <c r="P67" i="19"/>
  <c r="Q65" i="19"/>
  <c r="AT102" i="19"/>
  <c r="AU100" i="19"/>
  <c r="P99" i="19"/>
  <c r="Q97" i="19"/>
  <c r="Q106" i="19"/>
  <c r="P108" i="19"/>
  <c r="Q81" i="19"/>
  <c r="P83" i="19"/>
  <c r="Q68" i="19"/>
  <c r="P70" i="19"/>
  <c r="P105" i="19"/>
  <c r="Q103" i="19"/>
  <c r="P89" i="19"/>
  <c r="Q87" i="19"/>
  <c r="P73" i="19"/>
  <c r="Q71" i="19"/>
  <c r="P92" i="19"/>
  <c r="Q90" i="19"/>
  <c r="K1" i="18"/>
  <c r="K18" i="11"/>
  <c r="K19" i="11"/>
  <c r="K17" i="11"/>
  <c r="K16" i="11"/>
  <c r="K15" i="11"/>
  <c r="A19" i="11"/>
  <c r="A18" i="11"/>
  <c r="A17" i="11"/>
  <c r="A16" i="11"/>
  <c r="A15" i="11"/>
  <c r="L45" i="10"/>
  <c r="M45" i="10" s="1"/>
  <c r="N45" i="10" s="1"/>
  <c r="O45" i="10" s="1"/>
  <c r="C27" i="10"/>
  <c r="C30" i="9"/>
  <c r="C55" i="9" s="1"/>
  <c r="D30" i="9"/>
  <c r="D55" i="9" s="1"/>
  <c r="E30" i="9"/>
  <c r="E55" i="9" s="1"/>
  <c r="F30" i="9"/>
  <c r="F55" i="9" s="1"/>
  <c r="G30" i="9"/>
  <c r="G55" i="9" s="1"/>
  <c r="H30" i="9"/>
  <c r="H55" i="9" s="1"/>
  <c r="I30" i="9"/>
  <c r="I55" i="9" s="1"/>
  <c r="J30" i="9"/>
  <c r="J55" i="9" s="1"/>
  <c r="K30" i="9"/>
  <c r="K55" i="9" s="1"/>
  <c r="L30" i="9"/>
  <c r="L55" i="9" s="1"/>
  <c r="B30" i="9"/>
  <c r="B55" i="9" s="1"/>
  <c r="H20" i="10"/>
  <c r="H21" i="10"/>
  <c r="H22" i="10"/>
  <c r="G22" i="10"/>
  <c r="G21" i="10"/>
  <c r="G20" i="10"/>
  <c r="F20" i="10"/>
  <c r="F21" i="10"/>
  <c r="F22" i="10"/>
  <c r="E22" i="10"/>
  <c r="E21" i="10"/>
  <c r="D20" i="10"/>
  <c r="D21" i="10"/>
  <c r="K43" i="10" s="1"/>
  <c r="L43" i="10" s="1"/>
  <c r="M43" i="10" s="1"/>
  <c r="N43" i="10" s="1"/>
  <c r="O43" i="10" s="1"/>
  <c r="D22" i="10"/>
  <c r="C22" i="10"/>
  <c r="C21" i="10"/>
  <c r="C20" i="10"/>
  <c r="K39" i="10" s="1"/>
  <c r="L39" i="10" s="1"/>
  <c r="M39" i="10" s="1"/>
  <c r="N39" i="10" s="1"/>
  <c r="O39" i="10" s="1"/>
  <c r="C32" i="9"/>
  <c r="D32" i="9"/>
  <c r="E32" i="9"/>
  <c r="F32" i="9"/>
  <c r="G32" i="9"/>
  <c r="H32" i="9"/>
  <c r="I32" i="9"/>
  <c r="J32" i="9"/>
  <c r="K32" i="9"/>
  <c r="L32" i="9"/>
  <c r="M32" i="9"/>
  <c r="B32" i="9"/>
  <c r="C43" i="9"/>
  <c r="C44" i="9" s="1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F29" i="9"/>
  <c r="G29" i="9"/>
  <c r="H29" i="9"/>
  <c r="I29" i="9"/>
  <c r="J29" i="9"/>
  <c r="K29" i="9"/>
  <c r="L29" i="9"/>
  <c r="C31" i="9"/>
  <c r="D31" i="9"/>
  <c r="E31" i="9"/>
  <c r="F31" i="9"/>
  <c r="G31" i="9"/>
  <c r="H31" i="9"/>
  <c r="I31" i="9"/>
  <c r="J31" i="9"/>
  <c r="K31" i="9"/>
  <c r="L31" i="9"/>
  <c r="B31" i="9"/>
  <c r="B29" i="9"/>
  <c r="B28" i="9"/>
  <c r="G13" i="8"/>
  <c r="H13" i="8" s="1"/>
  <c r="I13" i="8" s="1"/>
  <c r="J13" i="8" s="1"/>
  <c r="K13" i="8" s="1"/>
  <c r="L13" i="8" s="1"/>
  <c r="M13" i="8" s="1"/>
  <c r="N13" i="8" s="1"/>
  <c r="O13" i="8" s="1"/>
  <c r="G12" i="8"/>
  <c r="A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P18" i="8"/>
  <c r="Q18" i="8"/>
  <c r="R18" i="8"/>
  <c r="S18" i="8"/>
  <c r="T18" i="8"/>
  <c r="K139" i="19" l="1"/>
  <c r="K14" i="11"/>
  <c r="K38" i="10"/>
  <c r="V63" i="19"/>
  <c r="W63" i="19" s="1"/>
  <c r="X63" i="19" s="1"/>
  <c r="Y63" i="19" s="1"/>
  <c r="Z63" i="19" s="1"/>
  <c r="AA63" i="19" s="1"/>
  <c r="AB63" i="19" s="1"/>
  <c r="AC63" i="19" s="1"/>
  <c r="AD63" i="19" s="1"/>
  <c r="AE63" i="19" s="1"/>
  <c r="AF63" i="19" s="1"/>
  <c r="AG63" i="19" s="1"/>
  <c r="AH63" i="19" s="1"/>
  <c r="AI63" i="19" s="1"/>
  <c r="AJ63" i="19" s="1"/>
  <c r="AK63" i="19" s="1"/>
  <c r="AL63" i="19" s="1"/>
  <c r="AM63" i="19" s="1"/>
  <c r="AN63" i="19" s="1"/>
  <c r="AO63" i="19" s="1"/>
  <c r="AP63" i="19" s="1"/>
  <c r="AQ63" i="19" s="1"/>
  <c r="AR63" i="19" s="1"/>
  <c r="AS63" i="19" s="1"/>
  <c r="AT63" i="19" s="1"/>
  <c r="AU63" i="19" s="1"/>
  <c r="AV63" i="19" s="1"/>
  <c r="AW63" i="19" s="1"/>
  <c r="AX63" i="19" s="1"/>
  <c r="AY63" i="19" s="1"/>
  <c r="AZ63" i="19" s="1"/>
  <c r="BA63" i="19" s="1"/>
  <c r="BB63" i="19" s="1"/>
  <c r="BC63" i="19" s="1"/>
  <c r="BD63" i="19" s="1"/>
  <c r="BE63" i="19" s="1"/>
  <c r="BF63" i="19" s="1"/>
  <c r="BG63" i="19" s="1"/>
  <c r="BH63" i="19" s="1"/>
  <c r="BI63" i="19" s="1"/>
  <c r="V72" i="19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AG72" i="19" s="1"/>
  <c r="AH72" i="19" s="1"/>
  <c r="AI72" i="19" s="1"/>
  <c r="AJ72" i="19" s="1"/>
  <c r="AK72" i="19" s="1"/>
  <c r="AL72" i="19" s="1"/>
  <c r="AM72" i="19" s="1"/>
  <c r="AN72" i="19" s="1"/>
  <c r="AO72" i="19" s="1"/>
  <c r="AP72" i="19" s="1"/>
  <c r="AQ72" i="19" s="1"/>
  <c r="AR72" i="19" s="1"/>
  <c r="AS72" i="19" s="1"/>
  <c r="AT72" i="19" s="1"/>
  <c r="AU72" i="19" s="1"/>
  <c r="AV72" i="19" s="1"/>
  <c r="AW72" i="19" s="1"/>
  <c r="AX72" i="19" s="1"/>
  <c r="AY72" i="19" s="1"/>
  <c r="AZ72" i="19" s="1"/>
  <c r="BA72" i="19" s="1"/>
  <c r="BB72" i="19" s="1"/>
  <c r="BC72" i="19" s="1"/>
  <c r="BD72" i="19" s="1"/>
  <c r="BE72" i="19" s="1"/>
  <c r="BF72" i="19" s="1"/>
  <c r="BG72" i="19" s="1"/>
  <c r="BH72" i="19" s="1"/>
  <c r="BI72" i="19" s="1"/>
  <c r="V101" i="19"/>
  <c r="W101" i="19" s="1"/>
  <c r="X101" i="19" s="1"/>
  <c r="Y101" i="19" s="1"/>
  <c r="V107" i="19"/>
  <c r="W107" i="19" s="1"/>
  <c r="X107" i="19" s="1"/>
  <c r="Y107" i="19" s="1"/>
  <c r="Z107" i="19" s="1"/>
  <c r="AA107" i="19" s="1"/>
  <c r="AB107" i="19" s="1"/>
  <c r="AC107" i="19" s="1"/>
  <c r="AD107" i="19" s="1"/>
  <c r="AE107" i="19" s="1"/>
  <c r="AF107" i="19" s="1"/>
  <c r="AG107" i="19" s="1"/>
  <c r="AH107" i="19" s="1"/>
  <c r="AI107" i="19" s="1"/>
  <c r="AJ107" i="19" s="1"/>
  <c r="AK107" i="19" s="1"/>
  <c r="AL107" i="19" s="1"/>
  <c r="AM107" i="19" s="1"/>
  <c r="AN107" i="19" s="1"/>
  <c r="AO107" i="19" s="1"/>
  <c r="AP107" i="19" s="1"/>
  <c r="AQ107" i="19" s="1"/>
  <c r="AR107" i="19" s="1"/>
  <c r="AS107" i="19" s="1"/>
  <c r="AT107" i="19" s="1"/>
  <c r="AU107" i="19" s="1"/>
  <c r="AV107" i="19" s="1"/>
  <c r="AW107" i="19" s="1"/>
  <c r="AX107" i="19" s="1"/>
  <c r="AY107" i="19" s="1"/>
  <c r="AZ107" i="19" s="1"/>
  <c r="BA107" i="19" s="1"/>
  <c r="BB107" i="19" s="1"/>
  <c r="BC107" i="19" s="1"/>
  <c r="BD107" i="19" s="1"/>
  <c r="BE107" i="19" s="1"/>
  <c r="BF107" i="19" s="1"/>
  <c r="BG107" i="19" s="1"/>
  <c r="BH107" i="19" s="1"/>
  <c r="BI107" i="19" s="1"/>
  <c r="V66" i="19"/>
  <c r="W66" i="19" s="1"/>
  <c r="X66" i="19" s="1"/>
  <c r="Y66" i="19" s="1"/>
  <c r="Z66" i="19" s="1"/>
  <c r="AA66" i="19" s="1"/>
  <c r="AB66" i="19" s="1"/>
  <c r="AC66" i="19" s="1"/>
  <c r="AD66" i="19" s="1"/>
  <c r="AE66" i="19" s="1"/>
  <c r="AF66" i="19" s="1"/>
  <c r="AG66" i="19" s="1"/>
  <c r="AH66" i="19" s="1"/>
  <c r="AI66" i="19" s="1"/>
  <c r="AJ66" i="19" s="1"/>
  <c r="AK66" i="19" s="1"/>
  <c r="AL66" i="19" s="1"/>
  <c r="AM66" i="19" s="1"/>
  <c r="AN66" i="19" s="1"/>
  <c r="AO66" i="19" s="1"/>
  <c r="AP66" i="19" s="1"/>
  <c r="AQ66" i="19" s="1"/>
  <c r="AR66" i="19" s="1"/>
  <c r="AS66" i="19" s="1"/>
  <c r="AT66" i="19" s="1"/>
  <c r="AU66" i="19" s="1"/>
  <c r="AV66" i="19" s="1"/>
  <c r="AW66" i="19" s="1"/>
  <c r="AX66" i="19" s="1"/>
  <c r="AY66" i="19" s="1"/>
  <c r="AZ66" i="19" s="1"/>
  <c r="BA66" i="19" s="1"/>
  <c r="BB66" i="19" s="1"/>
  <c r="BC66" i="19" s="1"/>
  <c r="BD66" i="19" s="1"/>
  <c r="BE66" i="19" s="1"/>
  <c r="BF66" i="19" s="1"/>
  <c r="BG66" i="19" s="1"/>
  <c r="BH66" i="19" s="1"/>
  <c r="BI66" i="19" s="1"/>
  <c r="V95" i="19"/>
  <c r="W95" i="19" s="1"/>
  <c r="X95" i="19" s="1"/>
  <c r="Y95" i="19" s="1"/>
  <c r="Z95" i="19" s="1"/>
  <c r="AA95" i="19" s="1"/>
  <c r="AB95" i="19" s="1"/>
  <c r="AC95" i="19" s="1"/>
  <c r="AD95" i="19" s="1"/>
  <c r="AE95" i="19" s="1"/>
  <c r="AF95" i="19" s="1"/>
  <c r="AG95" i="19" s="1"/>
  <c r="AH95" i="19" s="1"/>
  <c r="AI95" i="19" s="1"/>
  <c r="AJ95" i="19" s="1"/>
  <c r="AK95" i="19" s="1"/>
  <c r="AL95" i="19" s="1"/>
  <c r="AM95" i="19" s="1"/>
  <c r="AN95" i="19" s="1"/>
  <c r="AO95" i="19" s="1"/>
  <c r="AP95" i="19" s="1"/>
  <c r="AQ95" i="19" s="1"/>
  <c r="AR95" i="19" s="1"/>
  <c r="AS95" i="19" s="1"/>
  <c r="AT95" i="19" s="1"/>
  <c r="AU95" i="19" s="1"/>
  <c r="AV95" i="19" s="1"/>
  <c r="AW95" i="19" s="1"/>
  <c r="AX95" i="19" s="1"/>
  <c r="AY95" i="19" s="1"/>
  <c r="AZ95" i="19" s="1"/>
  <c r="BA95" i="19" s="1"/>
  <c r="BB95" i="19" s="1"/>
  <c r="BC95" i="19" s="1"/>
  <c r="BD95" i="19" s="1"/>
  <c r="BE95" i="19" s="1"/>
  <c r="BF95" i="19" s="1"/>
  <c r="BG95" i="19" s="1"/>
  <c r="BH95" i="19" s="1"/>
  <c r="BI95" i="19" s="1"/>
  <c r="V98" i="19"/>
  <c r="W98" i="19" s="1"/>
  <c r="X98" i="19" s="1"/>
  <c r="Y98" i="19" s="1"/>
  <c r="V75" i="19"/>
  <c r="W75" i="19" s="1"/>
  <c r="X75" i="19" s="1"/>
  <c r="Y75" i="19" s="1"/>
  <c r="Z75" i="19" s="1"/>
  <c r="AA75" i="19" s="1"/>
  <c r="AB75" i="19" s="1"/>
  <c r="AC75" i="19" s="1"/>
  <c r="AD75" i="19" s="1"/>
  <c r="AE75" i="19" s="1"/>
  <c r="AF75" i="19" s="1"/>
  <c r="AG75" i="19" s="1"/>
  <c r="AH75" i="19" s="1"/>
  <c r="AI75" i="19" s="1"/>
  <c r="AJ75" i="19" s="1"/>
  <c r="AK75" i="19" s="1"/>
  <c r="AL75" i="19" s="1"/>
  <c r="AM75" i="19" s="1"/>
  <c r="AN75" i="19" s="1"/>
  <c r="AO75" i="19" s="1"/>
  <c r="AP75" i="19" s="1"/>
  <c r="AQ75" i="19" s="1"/>
  <c r="AR75" i="19" s="1"/>
  <c r="AS75" i="19" s="1"/>
  <c r="AT75" i="19" s="1"/>
  <c r="AU75" i="19" s="1"/>
  <c r="AV75" i="19" s="1"/>
  <c r="AW75" i="19" s="1"/>
  <c r="AX75" i="19" s="1"/>
  <c r="AY75" i="19" s="1"/>
  <c r="AZ75" i="19" s="1"/>
  <c r="BA75" i="19" s="1"/>
  <c r="BB75" i="19" s="1"/>
  <c r="BC75" i="19" s="1"/>
  <c r="BD75" i="19" s="1"/>
  <c r="BE75" i="19" s="1"/>
  <c r="BF75" i="19" s="1"/>
  <c r="BG75" i="19" s="1"/>
  <c r="BH75" i="19" s="1"/>
  <c r="BI75" i="19" s="1"/>
  <c r="V69" i="19"/>
  <c r="W69" i="19" s="1"/>
  <c r="X69" i="19" s="1"/>
  <c r="Y69" i="19" s="1"/>
  <c r="Z69" i="19" s="1"/>
  <c r="AA69" i="19" s="1"/>
  <c r="AB69" i="19" s="1"/>
  <c r="AC69" i="19" s="1"/>
  <c r="AD69" i="19" s="1"/>
  <c r="AE69" i="19" s="1"/>
  <c r="AF69" i="19" s="1"/>
  <c r="AG69" i="19" s="1"/>
  <c r="AH69" i="19" s="1"/>
  <c r="AI69" i="19" s="1"/>
  <c r="AJ69" i="19" s="1"/>
  <c r="AK69" i="19" s="1"/>
  <c r="AL69" i="19" s="1"/>
  <c r="AM69" i="19" s="1"/>
  <c r="AN69" i="19" s="1"/>
  <c r="AO69" i="19" s="1"/>
  <c r="AP69" i="19" s="1"/>
  <c r="AQ69" i="19" s="1"/>
  <c r="AR69" i="19" s="1"/>
  <c r="AS69" i="19" s="1"/>
  <c r="AT69" i="19" s="1"/>
  <c r="AU69" i="19" s="1"/>
  <c r="AV69" i="19" s="1"/>
  <c r="AW69" i="19" s="1"/>
  <c r="AX69" i="19" s="1"/>
  <c r="AY69" i="19" s="1"/>
  <c r="AZ69" i="19" s="1"/>
  <c r="BA69" i="19" s="1"/>
  <c r="BB69" i="19" s="1"/>
  <c r="BC69" i="19" s="1"/>
  <c r="BD69" i="19" s="1"/>
  <c r="BE69" i="19" s="1"/>
  <c r="BF69" i="19" s="1"/>
  <c r="BG69" i="19" s="1"/>
  <c r="BH69" i="19" s="1"/>
  <c r="BI69" i="19" s="1"/>
  <c r="V85" i="19"/>
  <c r="W85" i="19" s="1"/>
  <c r="X85" i="19" s="1"/>
  <c r="Y85" i="19" s="1"/>
  <c r="Z85" i="19" s="1"/>
  <c r="AA85" i="19" s="1"/>
  <c r="AB85" i="19" s="1"/>
  <c r="AC85" i="19" s="1"/>
  <c r="AD85" i="19" s="1"/>
  <c r="AE85" i="19" s="1"/>
  <c r="AF85" i="19" s="1"/>
  <c r="AG85" i="19" s="1"/>
  <c r="AH85" i="19" s="1"/>
  <c r="AI85" i="19" s="1"/>
  <c r="AJ85" i="19" s="1"/>
  <c r="AK85" i="19" s="1"/>
  <c r="AL85" i="19" s="1"/>
  <c r="AM85" i="19" s="1"/>
  <c r="AN85" i="19" s="1"/>
  <c r="AO85" i="19" s="1"/>
  <c r="AP85" i="19" s="1"/>
  <c r="AQ85" i="19" s="1"/>
  <c r="AR85" i="19" s="1"/>
  <c r="AS85" i="19" s="1"/>
  <c r="AT85" i="19" s="1"/>
  <c r="AU85" i="19" s="1"/>
  <c r="AV85" i="19" s="1"/>
  <c r="AW85" i="19" s="1"/>
  <c r="AX85" i="19" s="1"/>
  <c r="AY85" i="19" s="1"/>
  <c r="AZ85" i="19" s="1"/>
  <c r="BA85" i="19" s="1"/>
  <c r="BB85" i="19" s="1"/>
  <c r="BC85" i="19" s="1"/>
  <c r="BD85" i="19" s="1"/>
  <c r="BE85" i="19" s="1"/>
  <c r="BF85" i="19" s="1"/>
  <c r="BG85" i="19" s="1"/>
  <c r="BH85" i="19" s="1"/>
  <c r="BI85" i="19" s="1"/>
  <c r="V88" i="19"/>
  <c r="W88" i="19" s="1"/>
  <c r="X88" i="19" s="1"/>
  <c r="Y88" i="19" s="1"/>
  <c r="Z88" i="19" s="1"/>
  <c r="AA88" i="19" s="1"/>
  <c r="AB88" i="19" s="1"/>
  <c r="AC88" i="19" s="1"/>
  <c r="AD88" i="19" s="1"/>
  <c r="AE88" i="19" s="1"/>
  <c r="AF88" i="19" s="1"/>
  <c r="AG88" i="19" s="1"/>
  <c r="AH88" i="19" s="1"/>
  <c r="AI88" i="19" s="1"/>
  <c r="AJ88" i="19" s="1"/>
  <c r="AK88" i="19" s="1"/>
  <c r="AL88" i="19" s="1"/>
  <c r="AM88" i="19" s="1"/>
  <c r="AN88" i="19" s="1"/>
  <c r="AO88" i="19" s="1"/>
  <c r="AP88" i="19" s="1"/>
  <c r="AQ88" i="19" s="1"/>
  <c r="AR88" i="19" s="1"/>
  <c r="AS88" i="19" s="1"/>
  <c r="AT88" i="19" s="1"/>
  <c r="AU88" i="19" s="1"/>
  <c r="AV88" i="19" s="1"/>
  <c r="AW88" i="19" s="1"/>
  <c r="AX88" i="19" s="1"/>
  <c r="AY88" i="19" s="1"/>
  <c r="AZ88" i="19" s="1"/>
  <c r="BA88" i="19" s="1"/>
  <c r="BB88" i="19" s="1"/>
  <c r="BC88" i="19" s="1"/>
  <c r="BD88" i="19" s="1"/>
  <c r="BE88" i="19" s="1"/>
  <c r="BF88" i="19" s="1"/>
  <c r="BG88" i="19" s="1"/>
  <c r="BH88" i="19" s="1"/>
  <c r="BI88" i="19" s="1"/>
  <c r="V91" i="19"/>
  <c r="W91" i="19" s="1"/>
  <c r="X91" i="19" s="1"/>
  <c r="Y91" i="19" s="1"/>
  <c r="Z91" i="19" s="1"/>
  <c r="AA91" i="19" s="1"/>
  <c r="AB91" i="19" s="1"/>
  <c r="AC91" i="19" s="1"/>
  <c r="AD91" i="19" s="1"/>
  <c r="AE91" i="19" s="1"/>
  <c r="AF91" i="19" s="1"/>
  <c r="AG91" i="19" s="1"/>
  <c r="AH91" i="19" s="1"/>
  <c r="AI91" i="19" s="1"/>
  <c r="AJ91" i="19" s="1"/>
  <c r="AK91" i="19" s="1"/>
  <c r="AL91" i="19" s="1"/>
  <c r="AM91" i="19" s="1"/>
  <c r="AN91" i="19" s="1"/>
  <c r="AO91" i="19" s="1"/>
  <c r="AP91" i="19" s="1"/>
  <c r="AQ91" i="19" s="1"/>
  <c r="AR91" i="19" s="1"/>
  <c r="AS91" i="19" s="1"/>
  <c r="AT91" i="19" s="1"/>
  <c r="AU91" i="19" s="1"/>
  <c r="AV91" i="19" s="1"/>
  <c r="AW91" i="19" s="1"/>
  <c r="AX91" i="19" s="1"/>
  <c r="AY91" i="19" s="1"/>
  <c r="AZ91" i="19" s="1"/>
  <c r="BA91" i="19" s="1"/>
  <c r="BB91" i="19" s="1"/>
  <c r="BC91" i="19" s="1"/>
  <c r="BD91" i="19" s="1"/>
  <c r="BE91" i="19" s="1"/>
  <c r="BF91" i="19" s="1"/>
  <c r="BG91" i="19" s="1"/>
  <c r="BH91" i="19" s="1"/>
  <c r="BI91" i="19" s="1"/>
  <c r="V79" i="19"/>
  <c r="W79" i="19" s="1"/>
  <c r="X79" i="19" s="1"/>
  <c r="Y79" i="19" s="1"/>
  <c r="Z79" i="19" s="1"/>
  <c r="AA79" i="19" s="1"/>
  <c r="AB79" i="19" s="1"/>
  <c r="AC79" i="19" s="1"/>
  <c r="AD79" i="19" s="1"/>
  <c r="AE79" i="19" s="1"/>
  <c r="AF79" i="19" s="1"/>
  <c r="AG79" i="19" s="1"/>
  <c r="AH79" i="19" s="1"/>
  <c r="AI79" i="19" s="1"/>
  <c r="AJ79" i="19" s="1"/>
  <c r="AK79" i="19" s="1"/>
  <c r="AL79" i="19" s="1"/>
  <c r="AM79" i="19" s="1"/>
  <c r="AN79" i="19" s="1"/>
  <c r="AO79" i="19" s="1"/>
  <c r="AP79" i="19" s="1"/>
  <c r="AQ79" i="19" s="1"/>
  <c r="AR79" i="19" s="1"/>
  <c r="AS79" i="19" s="1"/>
  <c r="AT79" i="19" s="1"/>
  <c r="AU79" i="19" s="1"/>
  <c r="AV79" i="19" s="1"/>
  <c r="AW79" i="19" s="1"/>
  <c r="AX79" i="19" s="1"/>
  <c r="AY79" i="19" s="1"/>
  <c r="AZ79" i="19" s="1"/>
  <c r="BA79" i="19" s="1"/>
  <c r="BB79" i="19" s="1"/>
  <c r="BC79" i="19" s="1"/>
  <c r="BD79" i="19" s="1"/>
  <c r="BE79" i="19" s="1"/>
  <c r="BF79" i="19" s="1"/>
  <c r="BG79" i="19" s="1"/>
  <c r="BH79" i="19" s="1"/>
  <c r="BI79" i="19" s="1"/>
  <c r="V104" i="19"/>
  <c r="W104" i="19" s="1"/>
  <c r="X104" i="19" s="1"/>
  <c r="Y104" i="19" s="1"/>
  <c r="V82" i="19"/>
  <c r="W82" i="19" s="1"/>
  <c r="X82" i="19" s="1"/>
  <c r="Y82" i="19" s="1"/>
  <c r="Z82" i="19" s="1"/>
  <c r="AA82" i="19" s="1"/>
  <c r="AB82" i="19" s="1"/>
  <c r="AC82" i="19" s="1"/>
  <c r="AD82" i="19" s="1"/>
  <c r="AE82" i="19" s="1"/>
  <c r="AF82" i="19" s="1"/>
  <c r="AG82" i="19" s="1"/>
  <c r="AH82" i="19" s="1"/>
  <c r="AI82" i="19" s="1"/>
  <c r="AJ82" i="19" s="1"/>
  <c r="AK82" i="19" s="1"/>
  <c r="AL82" i="19" s="1"/>
  <c r="AM82" i="19" s="1"/>
  <c r="AN82" i="19" s="1"/>
  <c r="AO82" i="19" s="1"/>
  <c r="AP82" i="19" s="1"/>
  <c r="AQ82" i="19" s="1"/>
  <c r="AR82" i="19" s="1"/>
  <c r="AS82" i="19" s="1"/>
  <c r="AT82" i="19" s="1"/>
  <c r="AU82" i="19" s="1"/>
  <c r="AV82" i="19" s="1"/>
  <c r="AW82" i="19" s="1"/>
  <c r="AX82" i="19" s="1"/>
  <c r="AY82" i="19" s="1"/>
  <c r="AZ82" i="19" s="1"/>
  <c r="BA82" i="19" s="1"/>
  <c r="BB82" i="19" s="1"/>
  <c r="BC82" i="19" s="1"/>
  <c r="BD82" i="19" s="1"/>
  <c r="BE82" i="19" s="1"/>
  <c r="BF82" i="19" s="1"/>
  <c r="BG82" i="19" s="1"/>
  <c r="BH82" i="19" s="1"/>
  <c r="BI82" i="19" s="1"/>
  <c r="P35" i="13"/>
  <c r="AY11" i="8"/>
  <c r="AX18" i="8"/>
  <c r="BF37" i="13"/>
  <c r="BA11" i="7"/>
  <c r="AZ13" i="7"/>
  <c r="BF36" i="13"/>
  <c r="BG19" i="11"/>
  <c r="BC19" i="11"/>
  <c r="AZ19" i="11"/>
  <c r="BF19" i="11"/>
  <c r="BB19" i="11"/>
  <c r="BI19" i="11"/>
  <c r="BE19" i="11"/>
  <c r="BA19" i="11"/>
  <c r="BH19" i="11"/>
  <c r="BD19" i="11"/>
  <c r="BG15" i="11"/>
  <c r="BC15" i="11"/>
  <c r="BI15" i="11"/>
  <c r="BA15" i="11"/>
  <c r="BH15" i="11"/>
  <c r="AZ15" i="11"/>
  <c r="BF15" i="11"/>
  <c r="BB15" i="11"/>
  <c r="BE15" i="11"/>
  <c r="BD15" i="11"/>
  <c r="BI18" i="11"/>
  <c r="BE18" i="11"/>
  <c r="BA18" i="11"/>
  <c r="BC18" i="11"/>
  <c r="BH18" i="11"/>
  <c r="BD18" i="11"/>
  <c r="AZ18" i="11"/>
  <c r="BG18" i="11"/>
  <c r="BF18" i="11"/>
  <c r="BB18" i="11"/>
  <c r="BI16" i="11"/>
  <c r="BE16" i="11"/>
  <c r="BA16" i="11"/>
  <c r="BG16" i="11"/>
  <c r="BF16" i="11"/>
  <c r="BH16" i="11"/>
  <c r="BD16" i="11"/>
  <c r="AZ16" i="11"/>
  <c r="BC16" i="11"/>
  <c r="BB16" i="11"/>
  <c r="BG17" i="11"/>
  <c r="BC17" i="11"/>
  <c r="BE17" i="11"/>
  <c r="BH17" i="11"/>
  <c r="BF17" i="11"/>
  <c r="BB17" i="11"/>
  <c r="BI17" i="11"/>
  <c r="BA17" i="11"/>
  <c r="BD17" i="11"/>
  <c r="AZ17" i="11"/>
  <c r="AU18" i="11"/>
  <c r="AY18" i="11"/>
  <c r="AV18" i="11"/>
  <c r="AX18" i="11"/>
  <c r="AW18" i="11"/>
  <c r="AU16" i="11"/>
  <c r="AY16" i="11"/>
  <c r="AX16" i="11"/>
  <c r="AW16" i="11"/>
  <c r="AV16" i="11"/>
  <c r="AU102" i="19"/>
  <c r="AV100" i="19"/>
  <c r="AU105" i="19"/>
  <c r="AV103" i="19"/>
  <c r="AU17" i="11"/>
  <c r="AY17" i="11"/>
  <c r="AX17" i="11"/>
  <c r="AV17" i="11"/>
  <c r="AW17" i="11"/>
  <c r="AU15" i="11"/>
  <c r="AY15" i="11"/>
  <c r="AV15" i="11"/>
  <c r="AX15" i="11"/>
  <c r="AW15" i="11"/>
  <c r="AU99" i="19"/>
  <c r="AV97" i="19"/>
  <c r="AU19" i="11"/>
  <c r="AY19" i="11"/>
  <c r="AX19" i="11"/>
  <c r="AW19" i="11"/>
  <c r="AV19" i="11"/>
  <c r="K50" i="10"/>
  <c r="L50" i="10" s="1"/>
  <c r="M50" i="10" s="1"/>
  <c r="N50" i="10" s="1"/>
  <c r="O50" i="10" s="1"/>
  <c r="P50" i="10" s="1"/>
  <c r="Q50" i="10" s="1"/>
  <c r="K52" i="10"/>
  <c r="L52" i="10" s="1"/>
  <c r="M52" i="10" s="1"/>
  <c r="N52" i="10" s="1"/>
  <c r="O52" i="10" s="1"/>
  <c r="P52" i="10" s="1"/>
  <c r="Q52" i="10" s="1"/>
  <c r="K54" i="10"/>
  <c r="L54" i="10" s="1"/>
  <c r="M54" i="10" s="1"/>
  <c r="N54" i="10" s="1"/>
  <c r="O54" i="10" s="1"/>
  <c r="P54" i="10" s="1"/>
  <c r="Q54" i="10" s="1"/>
  <c r="K46" i="10"/>
  <c r="L46" i="10" s="1"/>
  <c r="M46" i="10" s="1"/>
  <c r="N46" i="10" s="1"/>
  <c r="O46" i="10" s="1"/>
  <c r="P46" i="10" s="1"/>
  <c r="Q46" i="10" s="1"/>
  <c r="K56" i="10"/>
  <c r="L56" i="10" s="1"/>
  <c r="M56" i="10" s="1"/>
  <c r="N56" i="10" s="1"/>
  <c r="O56" i="10" s="1"/>
  <c r="P56" i="10" s="1"/>
  <c r="Q56" i="10" s="1"/>
  <c r="K41" i="10"/>
  <c r="L41" i="10" s="1"/>
  <c r="M41" i="10" s="1"/>
  <c r="N41" i="10" s="1"/>
  <c r="O41" i="10" s="1"/>
  <c r="P41" i="10" s="1"/>
  <c r="Q41" i="10" s="1"/>
  <c r="K48" i="10"/>
  <c r="L48" i="10" s="1"/>
  <c r="M48" i="10" s="1"/>
  <c r="N48" i="10" s="1"/>
  <c r="O48" i="10" s="1"/>
  <c r="P48" i="10" s="1"/>
  <c r="Q48" i="10" s="1"/>
  <c r="P39" i="10"/>
  <c r="Q39" i="10" s="1"/>
  <c r="P43" i="10"/>
  <c r="Q43" i="10" s="1"/>
  <c r="P45" i="10"/>
  <c r="Q45" i="10" s="1"/>
  <c r="H12" i="8"/>
  <c r="K40" i="10"/>
  <c r="L40" i="10" s="1"/>
  <c r="M40" i="10" s="1"/>
  <c r="N40" i="10" s="1"/>
  <c r="O40" i="10" s="1"/>
  <c r="K44" i="10"/>
  <c r="L44" i="10" s="1"/>
  <c r="M44" i="10" s="1"/>
  <c r="N44" i="10" s="1"/>
  <c r="O44" i="10" s="1"/>
  <c r="K42" i="10"/>
  <c r="L42" i="10" s="1"/>
  <c r="M42" i="10" s="1"/>
  <c r="N42" i="10" s="1"/>
  <c r="O42" i="10" s="1"/>
  <c r="K47" i="10"/>
  <c r="L47" i="10" s="1"/>
  <c r="M47" i="10" s="1"/>
  <c r="N47" i="10" s="1"/>
  <c r="O47" i="10" s="1"/>
  <c r="K49" i="10"/>
  <c r="L49" i="10" s="1"/>
  <c r="M49" i="10" s="1"/>
  <c r="N49" i="10" s="1"/>
  <c r="O49" i="10" s="1"/>
  <c r="K51" i="10"/>
  <c r="L51" i="10" s="1"/>
  <c r="M51" i="10" s="1"/>
  <c r="N51" i="10" s="1"/>
  <c r="O51" i="10" s="1"/>
  <c r="K53" i="10"/>
  <c r="L53" i="10" s="1"/>
  <c r="M53" i="10" s="1"/>
  <c r="N53" i="10" s="1"/>
  <c r="O53" i="10" s="1"/>
  <c r="K55" i="10"/>
  <c r="L55" i="10" s="1"/>
  <c r="M55" i="10" s="1"/>
  <c r="N55" i="10" s="1"/>
  <c r="O55" i="10" s="1"/>
  <c r="R90" i="19"/>
  <c r="Q92" i="19"/>
  <c r="R71" i="19"/>
  <c r="Q73" i="19"/>
  <c r="Q89" i="19"/>
  <c r="R87" i="19"/>
  <c r="Q105" i="19"/>
  <c r="R103" i="19"/>
  <c r="R97" i="19"/>
  <c r="Q99" i="19"/>
  <c r="Q64" i="19"/>
  <c r="R62" i="19"/>
  <c r="Q76" i="19"/>
  <c r="R74" i="19"/>
  <c r="Q96" i="19"/>
  <c r="R94" i="19"/>
  <c r="AF99" i="19"/>
  <c r="AG97" i="19"/>
  <c r="Q70" i="19"/>
  <c r="R68" i="19"/>
  <c r="Q83" i="19"/>
  <c r="R81" i="19"/>
  <c r="Q108" i="19"/>
  <c r="R106" i="19"/>
  <c r="R65" i="19"/>
  <c r="Q67" i="19"/>
  <c r="R78" i="19"/>
  <c r="Q80" i="19"/>
  <c r="Q86" i="19"/>
  <c r="R84" i="19"/>
  <c r="AF105" i="19"/>
  <c r="AG103" i="19"/>
  <c r="AF102" i="19"/>
  <c r="AG100" i="19"/>
  <c r="Q102" i="19"/>
  <c r="R100" i="19"/>
  <c r="L1" i="18"/>
  <c r="L139" i="19" s="1"/>
  <c r="G14" i="8"/>
  <c r="M31" i="9"/>
  <c r="M29" i="9"/>
  <c r="M28" i="9"/>
  <c r="O20" i="8"/>
  <c r="P13" i="8"/>
  <c r="AT16" i="11"/>
  <c r="AR16" i="11"/>
  <c r="AP16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AS16" i="11"/>
  <c r="AQ16" i="11"/>
  <c r="AO16" i="11"/>
  <c r="AM16" i="11"/>
  <c r="AK16" i="11"/>
  <c r="AI16" i="11"/>
  <c r="AG16" i="11"/>
  <c r="AE16" i="11"/>
  <c r="AC16" i="11"/>
  <c r="AA16" i="11"/>
  <c r="Y16" i="11"/>
  <c r="W16" i="11"/>
  <c r="U16" i="11"/>
  <c r="S16" i="11"/>
  <c r="Q16" i="11"/>
  <c r="O16" i="11"/>
  <c r="M16" i="11"/>
  <c r="AS19" i="11"/>
  <c r="AQ19" i="11"/>
  <c r="AO19" i="11"/>
  <c r="AM19" i="11"/>
  <c r="AK19" i="11"/>
  <c r="AI19" i="11"/>
  <c r="AG19" i="11"/>
  <c r="AE19" i="11"/>
  <c r="AC19" i="11"/>
  <c r="AA19" i="11"/>
  <c r="Y19" i="11"/>
  <c r="W19" i="11"/>
  <c r="U19" i="11"/>
  <c r="S19" i="11"/>
  <c r="Q19" i="11"/>
  <c r="O19" i="11"/>
  <c r="M19" i="11"/>
  <c r="AT19" i="11"/>
  <c r="AR19" i="11"/>
  <c r="AP19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AS15" i="11"/>
  <c r="AQ15" i="11"/>
  <c r="AO15" i="11"/>
  <c r="AM15" i="11"/>
  <c r="AK15" i="11"/>
  <c r="AI15" i="11"/>
  <c r="AG15" i="11"/>
  <c r="AE15" i="11"/>
  <c r="AC15" i="11"/>
  <c r="AA15" i="11"/>
  <c r="Y15" i="11"/>
  <c r="W15" i="11"/>
  <c r="U15" i="11"/>
  <c r="S15" i="11"/>
  <c r="Q15" i="11"/>
  <c r="O15" i="11"/>
  <c r="M15" i="11"/>
  <c r="AT15" i="11"/>
  <c r="AR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AS17" i="11"/>
  <c r="AQ17" i="11"/>
  <c r="AO17" i="11"/>
  <c r="AM17" i="11"/>
  <c r="AK17" i="11"/>
  <c r="AI17" i="11"/>
  <c r="AG17" i="11"/>
  <c r="AE17" i="11"/>
  <c r="AC17" i="11"/>
  <c r="AA17" i="11"/>
  <c r="Y17" i="11"/>
  <c r="W17" i="11"/>
  <c r="U17" i="11"/>
  <c r="S17" i="11"/>
  <c r="Q17" i="11"/>
  <c r="O17" i="11"/>
  <c r="M17" i="11"/>
  <c r="AT17" i="11"/>
  <c r="AR17" i="11"/>
  <c r="AP17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AT18" i="11"/>
  <c r="AR18" i="11"/>
  <c r="AP18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AS18" i="11"/>
  <c r="AQ18" i="11"/>
  <c r="AO18" i="11"/>
  <c r="AM18" i="11"/>
  <c r="AK18" i="11"/>
  <c r="AI18" i="11"/>
  <c r="AG18" i="11"/>
  <c r="AE18" i="11"/>
  <c r="AC18" i="11"/>
  <c r="AA18" i="11"/>
  <c r="Y18" i="11"/>
  <c r="W18" i="11"/>
  <c r="U18" i="11"/>
  <c r="S18" i="11"/>
  <c r="Q18" i="11"/>
  <c r="O18" i="11"/>
  <c r="M18" i="11"/>
  <c r="B43" i="9"/>
  <c r="B44" i="9" s="1"/>
  <c r="B45" i="9" s="1"/>
  <c r="B56" i="9" s="1"/>
  <c r="M30" i="9"/>
  <c r="M55" i="9" s="1"/>
  <c r="AZ11" i="8" l="1"/>
  <c r="AY18" i="8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V14" i="11" s="1"/>
  <c r="AW14" i="11" s="1"/>
  <c r="AX14" i="11" s="1"/>
  <c r="AY14" i="11" s="1"/>
  <c r="AZ14" i="11" s="1"/>
  <c r="BA14" i="11" s="1"/>
  <c r="BB14" i="11" s="1"/>
  <c r="BC14" i="11" s="1"/>
  <c r="BD14" i="11" s="1"/>
  <c r="BE14" i="11" s="1"/>
  <c r="BF14" i="11" s="1"/>
  <c r="BG14" i="11" s="1"/>
  <c r="BH14" i="11" s="1"/>
  <c r="BI14" i="11" s="1"/>
  <c r="L38" i="10"/>
  <c r="M38" i="10" s="1"/>
  <c r="N38" i="10" s="1"/>
  <c r="O38" i="10" s="1"/>
  <c r="P38" i="10" s="1"/>
  <c r="Q38" i="10" s="1"/>
  <c r="R38" i="10" s="1"/>
  <c r="S38" i="10" s="1"/>
  <c r="T38" i="10" s="1"/>
  <c r="U38" i="10" s="1"/>
  <c r="V38" i="10" s="1"/>
  <c r="W38" i="10" s="1"/>
  <c r="X38" i="10" s="1"/>
  <c r="Y38" i="10" s="1"/>
  <c r="Z38" i="10" s="1"/>
  <c r="AA38" i="10" s="1"/>
  <c r="AB38" i="10" s="1"/>
  <c r="AC38" i="10" s="1"/>
  <c r="AD38" i="10" s="1"/>
  <c r="AE38" i="10" s="1"/>
  <c r="AF38" i="10" s="1"/>
  <c r="AG38" i="10" s="1"/>
  <c r="AH38" i="10" s="1"/>
  <c r="AI38" i="10" s="1"/>
  <c r="AJ38" i="10" s="1"/>
  <c r="AK38" i="10" s="1"/>
  <c r="AL38" i="10" s="1"/>
  <c r="AM38" i="10" s="1"/>
  <c r="AN38" i="10" s="1"/>
  <c r="AO38" i="10" s="1"/>
  <c r="AP38" i="10" s="1"/>
  <c r="AQ38" i="10" s="1"/>
  <c r="AR38" i="10" s="1"/>
  <c r="AS38" i="10" s="1"/>
  <c r="AT38" i="10" s="1"/>
  <c r="AU38" i="10" s="1"/>
  <c r="AV38" i="10" s="1"/>
  <c r="AW38" i="10" s="1"/>
  <c r="AX38" i="10" s="1"/>
  <c r="AY38" i="10" s="1"/>
  <c r="AZ38" i="10" s="1"/>
  <c r="BA38" i="10" s="1"/>
  <c r="BB38" i="10" s="1"/>
  <c r="BC38" i="10" s="1"/>
  <c r="BD38" i="10" s="1"/>
  <c r="BE38" i="10" s="1"/>
  <c r="BF38" i="10" s="1"/>
  <c r="BG38" i="10" s="1"/>
  <c r="BH38" i="10" s="1"/>
  <c r="BI38" i="10" s="1"/>
  <c r="Q35" i="13"/>
  <c r="BG37" i="13"/>
  <c r="BG36" i="13"/>
  <c r="BA13" i="7"/>
  <c r="BB11" i="7"/>
  <c r="AV102" i="19"/>
  <c r="AW100" i="19"/>
  <c r="AV99" i="19"/>
  <c r="AW97" i="19"/>
  <c r="AW103" i="19"/>
  <c r="AV105" i="19"/>
  <c r="R52" i="10"/>
  <c r="S52" i="10" s="1"/>
  <c r="R43" i="10"/>
  <c r="S43" i="10" s="1"/>
  <c r="R39" i="10"/>
  <c r="S39" i="10" s="1"/>
  <c r="R56" i="10"/>
  <c r="S56" i="10" s="1"/>
  <c r="R50" i="10"/>
  <c r="S50" i="10" s="1"/>
  <c r="R54" i="10"/>
  <c r="S54" i="10" s="1"/>
  <c r="R46" i="10"/>
  <c r="S46" i="10" s="1"/>
  <c r="R45" i="10"/>
  <c r="S45" i="10" s="1"/>
  <c r="R48" i="10"/>
  <c r="S48" i="10" s="1"/>
  <c r="R41" i="10"/>
  <c r="S41" i="10" s="1"/>
  <c r="P55" i="10"/>
  <c r="Q55" i="10" s="1"/>
  <c r="P51" i="10"/>
  <c r="Q51" i="10" s="1"/>
  <c r="R51" i="10" s="1"/>
  <c r="S51" i="10" s="1"/>
  <c r="P47" i="10"/>
  <c r="Q47" i="10" s="1"/>
  <c r="P44" i="10"/>
  <c r="Q44" i="10" s="1"/>
  <c r="P53" i="10"/>
  <c r="Q53" i="10" s="1"/>
  <c r="P49" i="10"/>
  <c r="Q49" i="10" s="1"/>
  <c r="P42" i="10"/>
  <c r="Q42" i="10" s="1"/>
  <c r="P40" i="10"/>
  <c r="Q40" i="10" s="1"/>
  <c r="R55" i="10"/>
  <c r="S55" i="10" s="1"/>
  <c r="I12" i="8"/>
  <c r="H14" i="8"/>
  <c r="R102" i="19"/>
  <c r="S100" i="19"/>
  <c r="AG102" i="19"/>
  <c r="AH100" i="19"/>
  <c r="AG105" i="19"/>
  <c r="AH103" i="19"/>
  <c r="R86" i="19"/>
  <c r="S84" i="19"/>
  <c r="S106" i="19"/>
  <c r="R108" i="19"/>
  <c r="S81" i="19"/>
  <c r="R83" i="19"/>
  <c r="S68" i="19"/>
  <c r="R70" i="19"/>
  <c r="AH97" i="19"/>
  <c r="AG99" i="19"/>
  <c r="S94" i="19"/>
  <c r="R96" i="19"/>
  <c r="S74" i="19"/>
  <c r="R76" i="19"/>
  <c r="S62" i="19"/>
  <c r="R64" i="19"/>
  <c r="R105" i="19"/>
  <c r="S103" i="19"/>
  <c r="R89" i="19"/>
  <c r="S87" i="19"/>
  <c r="R80" i="19"/>
  <c r="S78" i="19"/>
  <c r="R67" i="19"/>
  <c r="S65" i="19"/>
  <c r="R99" i="19"/>
  <c r="S97" i="19"/>
  <c r="R73" i="19"/>
  <c r="S71" i="19"/>
  <c r="R92" i="19"/>
  <c r="S90" i="19"/>
  <c r="M1" i="18"/>
  <c r="M139" i="19" s="1"/>
  <c r="E57" i="9"/>
  <c r="I57" i="9"/>
  <c r="M57" i="9"/>
  <c r="F53" i="9"/>
  <c r="J53" i="9"/>
  <c r="F54" i="9"/>
  <c r="J54" i="9"/>
  <c r="F56" i="9"/>
  <c r="J56" i="9"/>
  <c r="L53" i="9"/>
  <c r="L54" i="9"/>
  <c r="L56" i="9"/>
  <c r="D57" i="9"/>
  <c r="H57" i="9"/>
  <c r="L57" i="9"/>
  <c r="C53" i="9"/>
  <c r="G53" i="9"/>
  <c r="K53" i="9"/>
  <c r="E54" i="9"/>
  <c r="I54" i="9"/>
  <c r="C56" i="9"/>
  <c r="G56" i="9"/>
  <c r="K56" i="9"/>
  <c r="B53" i="9"/>
  <c r="C57" i="9"/>
  <c r="G57" i="9"/>
  <c r="K57" i="9"/>
  <c r="D53" i="9"/>
  <c r="H53" i="9"/>
  <c r="D54" i="9"/>
  <c r="H54" i="9"/>
  <c r="D56" i="9"/>
  <c r="H56" i="9"/>
  <c r="B54" i="9"/>
  <c r="M53" i="9"/>
  <c r="M54" i="9"/>
  <c r="M56" i="9"/>
  <c r="F57" i="9"/>
  <c r="J57" i="9"/>
  <c r="B57" i="9"/>
  <c r="E53" i="9"/>
  <c r="I53" i="9"/>
  <c r="C54" i="9"/>
  <c r="G54" i="9"/>
  <c r="K54" i="9"/>
  <c r="E56" i="9"/>
  <c r="I56" i="9"/>
  <c r="Q13" i="8"/>
  <c r="P20" i="8"/>
  <c r="R35" i="13" l="1"/>
  <c r="BA11" i="8"/>
  <c r="AZ18" i="8"/>
  <c r="BH36" i="13"/>
  <c r="BB13" i="7"/>
  <c r="BC11" i="7"/>
  <c r="BH37" i="13"/>
  <c r="T51" i="10"/>
  <c r="T56" i="10"/>
  <c r="T55" i="10"/>
  <c r="T46" i="10"/>
  <c r="T39" i="10"/>
  <c r="T41" i="10"/>
  <c r="T54" i="10"/>
  <c r="T43" i="10"/>
  <c r="T45" i="10"/>
  <c r="T48" i="10"/>
  <c r="T50" i="10"/>
  <c r="T52" i="10"/>
  <c r="AW99" i="19"/>
  <c r="AX97" i="19"/>
  <c r="AW102" i="19"/>
  <c r="AX100" i="19"/>
  <c r="AW105" i="19"/>
  <c r="AX103" i="19"/>
  <c r="R42" i="10"/>
  <c r="S42" i="10" s="1"/>
  <c r="R49" i="10"/>
  <c r="S49" i="10" s="1"/>
  <c r="R53" i="10"/>
  <c r="S53" i="10" s="1"/>
  <c r="R40" i="10"/>
  <c r="S40" i="10" s="1"/>
  <c r="R44" i="10"/>
  <c r="S44" i="10" s="1"/>
  <c r="R47" i="10"/>
  <c r="S47" i="10" s="1"/>
  <c r="J12" i="8"/>
  <c r="I14" i="8"/>
  <c r="T90" i="19"/>
  <c r="S92" i="19"/>
  <c r="T71" i="19"/>
  <c r="S73" i="19"/>
  <c r="T97" i="19"/>
  <c r="S99" i="19"/>
  <c r="T65" i="19"/>
  <c r="S67" i="19"/>
  <c r="T78" i="19"/>
  <c r="S80" i="19"/>
  <c r="S89" i="19"/>
  <c r="T87" i="19"/>
  <c r="S105" i="19"/>
  <c r="T103" i="19"/>
  <c r="S86" i="19"/>
  <c r="T84" i="19"/>
  <c r="AH105" i="19"/>
  <c r="AI103" i="19"/>
  <c r="AH102" i="19"/>
  <c r="AI100" i="19"/>
  <c r="S102" i="19"/>
  <c r="T100" i="19"/>
  <c r="S64" i="19"/>
  <c r="T62" i="19"/>
  <c r="S76" i="19"/>
  <c r="T74" i="19"/>
  <c r="S96" i="19"/>
  <c r="T94" i="19"/>
  <c r="AH99" i="19"/>
  <c r="AI97" i="19"/>
  <c r="S70" i="19"/>
  <c r="T68" i="19"/>
  <c r="S83" i="19"/>
  <c r="T81" i="19"/>
  <c r="S108" i="19"/>
  <c r="T106" i="19"/>
  <c r="N1" i="18"/>
  <c r="Q20" i="8"/>
  <c r="R13" i="8"/>
  <c r="O13" i="7"/>
  <c r="N139" i="19" l="1"/>
  <c r="N9" i="7"/>
  <c r="U45" i="10"/>
  <c r="U52" i="10"/>
  <c r="U43" i="10"/>
  <c r="U46" i="10"/>
  <c r="U39" i="10"/>
  <c r="U55" i="10"/>
  <c r="U51" i="10"/>
  <c r="U50" i="10"/>
  <c r="U54" i="10"/>
  <c r="U48" i="10"/>
  <c r="U41" i="10"/>
  <c r="U56" i="10"/>
  <c r="BB11" i="8"/>
  <c r="BA18" i="8"/>
  <c r="S35" i="13"/>
  <c r="BI37" i="13"/>
  <c r="BI36" i="13"/>
  <c r="BD11" i="7"/>
  <c r="BC13" i="7"/>
  <c r="T44" i="10"/>
  <c r="T42" i="10"/>
  <c r="T53" i="10"/>
  <c r="T40" i="10"/>
  <c r="T47" i="10"/>
  <c r="T49" i="10"/>
  <c r="AX102" i="19"/>
  <c r="AY100" i="19"/>
  <c r="AX105" i="19"/>
  <c r="AY103" i="19"/>
  <c r="AX99" i="19"/>
  <c r="AY97" i="19"/>
  <c r="K12" i="8"/>
  <c r="J14" i="8"/>
  <c r="U106" i="19"/>
  <c r="T108" i="19"/>
  <c r="U81" i="19"/>
  <c r="T83" i="19"/>
  <c r="U68" i="19"/>
  <c r="T70" i="19"/>
  <c r="AJ97" i="19"/>
  <c r="AI99" i="19"/>
  <c r="U94" i="19"/>
  <c r="T96" i="19"/>
  <c r="U74" i="19"/>
  <c r="T76" i="19"/>
  <c r="U62" i="19"/>
  <c r="T64" i="19"/>
  <c r="T102" i="19"/>
  <c r="U100" i="19"/>
  <c r="AI102" i="19"/>
  <c r="AJ100" i="19"/>
  <c r="AI105" i="19"/>
  <c r="AJ103" i="19"/>
  <c r="T86" i="19"/>
  <c r="U84" i="19"/>
  <c r="T105" i="19"/>
  <c r="U103" i="19"/>
  <c r="T89" i="19"/>
  <c r="U87" i="19"/>
  <c r="T80" i="19"/>
  <c r="U78" i="19"/>
  <c r="T67" i="19"/>
  <c r="U65" i="19"/>
  <c r="T99" i="19"/>
  <c r="U97" i="19"/>
  <c r="T73" i="19"/>
  <c r="U71" i="19"/>
  <c r="T92" i="19"/>
  <c r="U90" i="19"/>
  <c r="O1" i="18"/>
  <c r="S13" i="8"/>
  <c r="R20" i="8"/>
  <c r="P13" i="7"/>
  <c r="O139" i="19" l="1"/>
  <c r="O22" i="17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AE22" i="17" s="1"/>
  <c r="AF22" i="17" s="1"/>
  <c r="AG22" i="17" s="1"/>
  <c r="AH22" i="17" s="1"/>
  <c r="AI22" i="17" s="1"/>
  <c r="AJ22" i="17" s="1"/>
  <c r="AK22" i="17" s="1"/>
  <c r="AL22" i="17" s="1"/>
  <c r="AM22" i="17" s="1"/>
  <c r="AN22" i="17" s="1"/>
  <c r="AO22" i="17" s="1"/>
  <c r="AP22" i="17" s="1"/>
  <c r="AQ22" i="17" s="1"/>
  <c r="AR22" i="17" s="1"/>
  <c r="AS22" i="17" s="1"/>
  <c r="AT22" i="17" s="1"/>
  <c r="AU22" i="17" s="1"/>
  <c r="AV22" i="17" s="1"/>
  <c r="AW22" i="17" s="1"/>
  <c r="AX22" i="17" s="1"/>
  <c r="AY22" i="17" s="1"/>
  <c r="AZ22" i="17" s="1"/>
  <c r="BA22" i="17" s="1"/>
  <c r="BB22" i="17" s="1"/>
  <c r="BC22" i="17" s="1"/>
  <c r="BD22" i="17" s="1"/>
  <c r="BE22" i="17" s="1"/>
  <c r="BF22" i="17" s="1"/>
  <c r="BG22" i="17" s="1"/>
  <c r="BH22" i="17" s="1"/>
  <c r="BI22" i="17" s="1"/>
  <c r="O23" i="16"/>
  <c r="P23" i="16" s="1"/>
  <c r="Q23" i="16" s="1"/>
  <c r="R23" i="16" s="1"/>
  <c r="S23" i="16" s="1"/>
  <c r="T23" i="16" s="1"/>
  <c r="U23" i="16" s="1"/>
  <c r="V23" i="16" s="1"/>
  <c r="W23" i="16" s="1"/>
  <c r="X23" i="16" s="1"/>
  <c r="Y23" i="16" s="1"/>
  <c r="Z23" i="16" s="1"/>
  <c r="AA23" i="16" s="1"/>
  <c r="AB23" i="16" s="1"/>
  <c r="AC23" i="16" s="1"/>
  <c r="AD23" i="16" s="1"/>
  <c r="AE23" i="16" s="1"/>
  <c r="AF23" i="16" s="1"/>
  <c r="AG23" i="16" s="1"/>
  <c r="AH23" i="16" s="1"/>
  <c r="AI23" i="16" s="1"/>
  <c r="AJ23" i="16" s="1"/>
  <c r="AK23" i="16" s="1"/>
  <c r="AL23" i="16" s="1"/>
  <c r="AM23" i="16" s="1"/>
  <c r="AN23" i="16" s="1"/>
  <c r="AO23" i="16" s="1"/>
  <c r="AP23" i="16" s="1"/>
  <c r="AQ23" i="16" s="1"/>
  <c r="AR23" i="16" s="1"/>
  <c r="AS23" i="16" s="1"/>
  <c r="AT23" i="16" s="1"/>
  <c r="AU23" i="16" s="1"/>
  <c r="AV23" i="16" s="1"/>
  <c r="AW23" i="16" s="1"/>
  <c r="AX23" i="16" s="1"/>
  <c r="AY23" i="16" s="1"/>
  <c r="AZ23" i="16" s="1"/>
  <c r="BA23" i="16" s="1"/>
  <c r="BB23" i="16" s="1"/>
  <c r="BC23" i="16" s="1"/>
  <c r="BD23" i="16" s="1"/>
  <c r="BE23" i="16" s="1"/>
  <c r="BF23" i="16" s="1"/>
  <c r="BG23" i="16" s="1"/>
  <c r="BH23" i="16" s="1"/>
  <c r="BI23" i="16" s="1"/>
  <c r="O40" i="15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AE40" i="15" s="1"/>
  <c r="AF40" i="15" s="1"/>
  <c r="AG40" i="15" s="1"/>
  <c r="AH40" i="15" s="1"/>
  <c r="AI40" i="15" s="1"/>
  <c r="AJ40" i="15" s="1"/>
  <c r="AK40" i="15" s="1"/>
  <c r="AL40" i="15" s="1"/>
  <c r="AM40" i="15" s="1"/>
  <c r="AN40" i="15" s="1"/>
  <c r="AO40" i="15" s="1"/>
  <c r="AP40" i="15" s="1"/>
  <c r="AQ40" i="15" s="1"/>
  <c r="AR40" i="15" s="1"/>
  <c r="AS40" i="15" s="1"/>
  <c r="AT40" i="15" s="1"/>
  <c r="AU40" i="15" s="1"/>
  <c r="AV40" i="15" s="1"/>
  <c r="AW40" i="15" s="1"/>
  <c r="AX40" i="15" s="1"/>
  <c r="AY40" i="15" s="1"/>
  <c r="AZ40" i="15" s="1"/>
  <c r="BA40" i="15" s="1"/>
  <c r="BB40" i="15" s="1"/>
  <c r="BC40" i="15" s="1"/>
  <c r="BD40" i="15" s="1"/>
  <c r="BE40" i="15" s="1"/>
  <c r="BF40" i="15" s="1"/>
  <c r="BG40" i="15" s="1"/>
  <c r="BH40" i="15" s="1"/>
  <c r="BI40" i="15" s="1"/>
  <c r="V46" i="10"/>
  <c r="V41" i="10"/>
  <c r="V48" i="10"/>
  <c r="V52" i="10"/>
  <c r="V56" i="10"/>
  <c r="V50" i="10"/>
  <c r="V51" i="10"/>
  <c r="V43" i="10"/>
  <c r="V55" i="10"/>
  <c r="V54" i="10"/>
  <c r="V39" i="10"/>
  <c r="V45" i="10"/>
  <c r="U53" i="10"/>
  <c r="U49" i="10"/>
  <c r="U42" i="10"/>
  <c r="U47" i="10"/>
  <c r="U44" i="10"/>
  <c r="U40" i="10"/>
  <c r="O9" i="7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T35" i="13"/>
  <c r="BC11" i="8"/>
  <c r="BB18" i="8"/>
  <c r="AY99" i="19"/>
  <c r="AZ97" i="19"/>
  <c r="AY102" i="19"/>
  <c r="AZ100" i="19"/>
  <c r="AY105" i="19"/>
  <c r="AZ103" i="19"/>
  <c r="BE11" i="7"/>
  <c r="BD13" i="7"/>
  <c r="L12" i="8"/>
  <c r="K14" i="8"/>
  <c r="U96" i="19"/>
  <c r="V94" i="19"/>
  <c r="V90" i="19"/>
  <c r="U92" i="19"/>
  <c r="V71" i="19"/>
  <c r="U73" i="19"/>
  <c r="V97" i="19"/>
  <c r="U99" i="19"/>
  <c r="V65" i="19"/>
  <c r="U67" i="19"/>
  <c r="V78" i="19"/>
  <c r="U80" i="19"/>
  <c r="U89" i="19"/>
  <c r="V87" i="19"/>
  <c r="U105" i="19"/>
  <c r="V103" i="19"/>
  <c r="U86" i="19"/>
  <c r="V84" i="19"/>
  <c r="AJ105" i="19"/>
  <c r="AK103" i="19"/>
  <c r="AJ102" i="19"/>
  <c r="AK100" i="19"/>
  <c r="U102" i="19"/>
  <c r="V100" i="19"/>
  <c r="U64" i="19"/>
  <c r="V62" i="19"/>
  <c r="U76" i="19"/>
  <c r="V74" i="19"/>
  <c r="AJ99" i="19"/>
  <c r="AK97" i="19"/>
  <c r="U70" i="19"/>
  <c r="V68" i="19"/>
  <c r="U83" i="19"/>
  <c r="V81" i="19"/>
  <c r="U108" i="19"/>
  <c r="V106" i="19"/>
  <c r="S20" i="8"/>
  <c r="T13" i="8"/>
  <c r="Q13" i="7"/>
  <c r="W48" i="10" l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AM48" i="10" s="1"/>
  <c r="AN48" i="10" s="1"/>
  <c r="AO48" i="10" s="1"/>
  <c r="AP48" i="10" s="1"/>
  <c r="AQ48" i="10" s="1"/>
  <c r="AR48" i="10" s="1"/>
  <c r="AS48" i="10" s="1"/>
  <c r="AT48" i="10" s="1"/>
  <c r="AU48" i="10" s="1"/>
  <c r="AV48" i="10" s="1"/>
  <c r="AW48" i="10" s="1"/>
  <c r="AX48" i="10" s="1"/>
  <c r="AY48" i="10" s="1"/>
  <c r="AZ48" i="10" s="1"/>
  <c r="BA48" i="10" s="1"/>
  <c r="BB48" i="10" s="1"/>
  <c r="BC48" i="10" s="1"/>
  <c r="BD48" i="10" s="1"/>
  <c r="BE48" i="10" s="1"/>
  <c r="BF48" i="10" s="1"/>
  <c r="BG48" i="10" s="1"/>
  <c r="BH48" i="10" s="1"/>
  <c r="BI48" i="10" s="1"/>
  <c r="F33" i="10"/>
  <c r="W45" i="10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AH45" i="10" s="1"/>
  <c r="AI45" i="10" s="1"/>
  <c r="AJ45" i="10" s="1"/>
  <c r="AK45" i="10" s="1"/>
  <c r="AL45" i="10" s="1"/>
  <c r="AM45" i="10" s="1"/>
  <c r="AN45" i="10" s="1"/>
  <c r="AO45" i="10" s="1"/>
  <c r="AP45" i="10" s="1"/>
  <c r="AQ45" i="10" s="1"/>
  <c r="AR45" i="10" s="1"/>
  <c r="AS45" i="10" s="1"/>
  <c r="AT45" i="10" s="1"/>
  <c r="AU45" i="10" s="1"/>
  <c r="AV45" i="10" s="1"/>
  <c r="AW45" i="10" s="1"/>
  <c r="AX45" i="10" s="1"/>
  <c r="AY45" i="10" s="1"/>
  <c r="AZ45" i="10" s="1"/>
  <c r="BA45" i="10" s="1"/>
  <c r="BB45" i="10" s="1"/>
  <c r="BC45" i="10" s="1"/>
  <c r="BD45" i="10" s="1"/>
  <c r="BE45" i="10" s="1"/>
  <c r="BF45" i="10" s="1"/>
  <c r="BG45" i="10" s="1"/>
  <c r="BH45" i="10" s="1"/>
  <c r="BI45" i="10" s="1"/>
  <c r="E33" i="10"/>
  <c r="W43" i="10"/>
  <c r="X43" i="10" s="1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AN43" i="10" s="1"/>
  <c r="AO43" i="10" s="1"/>
  <c r="AP43" i="10" s="1"/>
  <c r="AQ43" i="10" s="1"/>
  <c r="AR43" i="10" s="1"/>
  <c r="AS43" i="10" s="1"/>
  <c r="AT43" i="10" s="1"/>
  <c r="AU43" i="10" s="1"/>
  <c r="AV43" i="10" s="1"/>
  <c r="AW43" i="10" s="1"/>
  <c r="AX43" i="10" s="1"/>
  <c r="AY43" i="10" s="1"/>
  <c r="AZ43" i="10" s="1"/>
  <c r="BA43" i="10" s="1"/>
  <c r="BB43" i="10" s="1"/>
  <c r="BC43" i="10" s="1"/>
  <c r="BD43" i="10" s="1"/>
  <c r="BE43" i="10" s="1"/>
  <c r="BF43" i="10" s="1"/>
  <c r="BG43" i="10" s="1"/>
  <c r="BH43" i="10" s="1"/>
  <c r="BI43" i="10" s="1"/>
  <c r="D34" i="10"/>
  <c r="W52" i="10"/>
  <c r="X52" i="10" s="1"/>
  <c r="Y52" i="10" s="1"/>
  <c r="Z52" i="10" s="1"/>
  <c r="AA52" i="10" s="1"/>
  <c r="AB52" i="10" s="1"/>
  <c r="AC52" i="10" s="1"/>
  <c r="AD52" i="10" s="1"/>
  <c r="AE52" i="10" s="1"/>
  <c r="AF52" i="10" s="1"/>
  <c r="AG52" i="10" s="1"/>
  <c r="AH52" i="10" s="1"/>
  <c r="AI52" i="10" s="1"/>
  <c r="AJ52" i="10" s="1"/>
  <c r="AK52" i="10" s="1"/>
  <c r="AL52" i="10" s="1"/>
  <c r="AM52" i="10" s="1"/>
  <c r="AN52" i="10" s="1"/>
  <c r="AO52" i="10" s="1"/>
  <c r="AP52" i="10" s="1"/>
  <c r="AQ52" i="10" s="1"/>
  <c r="AR52" i="10" s="1"/>
  <c r="AS52" i="10" s="1"/>
  <c r="AT52" i="10" s="1"/>
  <c r="AU52" i="10" s="1"/>
  <c r="AV52" i="10" s="1"/>
  <c r="AW52" i="10" s="1"/>
  <c r="AX52" i="10" s="1"/>
  <c r="AY52" i="10" s="1"/>
  <c r="AZ52" i="10" s="1"/>
  <c r="BA52" i="10" s="1"/>
  <c r="BB52" i="10" s="1"/>
  <c r="BC52" i="10" s="1"/>
  <c r="BD52" i="10" s="1"/>
  <c r="BE52" i="10" s="1"/>
  <c r="BF52" i="10" s="1"/>
  <c r="BG52" i="10" s="1"/>
  <c r="BH52" i="10" s="1"/>
  <c r="BI52" i="10" s="1"/>
  <c r="G34" i="10"/>
  <c r="W39" i="10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AH39" i="10" s="1"/>
  <c r="AI39" i="10" s="1"/>
  <c r="AJ39" i="10" s="1"/>
  <c r="AK39" i="10" s="1"/>
  <c r="AL39" i="10" s="1"/>
  <c r="AM39" i="10" s="1"/>
  <c r="AN39" i="10" s="1"/>
  <c r="AO39" i="10" s="1"/>
  <c r="AP39" i="10" s="1"/>
  <c r="AQ39" i="10" s="1"/>
  <c r="AR39" i="10" s="1"/>
  <c r="AS39" i="10" s="1"/>
  <c r="AT39" i="10" s="1"/>
  <c r="AU39" i="10" s="1"/>
  <c r="AV39" i="10" s="1"/>
  <c r="AW39" i="10" s="1"/>
  <c r="AX39" i="10" s="1"/>
  <c r="AY39" i="10" s="1"/>
  <c r="AZ39" i="10" s="1"/>
  <c r="BA39" i="10" s="1"/>
  <c r="BB39" i="10" s="1"/>
  <c r="BC39" i="10" s="1"/>
  <c r="BD39" i="10" s="1"/>
  <c r="BE39" i="10" s="1"/>
  <c r="BF39" i="10" s="1"/>
  <c r="BG39" i="10" s="1"/>
  <c r="BH39" i="10" s="1"/>
  <c r="BI39" i="10" s="1"/>
  <c r="C33" i="10"/>
  <c r="W54" i="10"/>
  <c r="X54" i="10" s="1"/>
  <c r="Y54" i="10" s="1"/>
  <c r="Z54" i="10" s="1"/>
  <c r="AA54" i="10" s="1"/>
  <c r="AB54" i="10" s="1"/>
  <c r="AC54" i="10" s="1"/>
  <c r="AD54" i="10" s="1"/>
  <c r="AE54" i="10" s="1"/>
  <c r="AF54" i="10" s="1"/>
  <c r="AG54" i="10" s="1"/>
  <c r="AH54" i="10" s="1"/>
  <c r="AI54" i="10" s="1"/>
  <c r="AJ54" i="10" s="1"/>
  <c r="AK54" i="10" s="1"/>
  <c r="AL54" i="10" s="1"/>
  <c r="AM54" i="10" s="1"/>
  <c r="AN54" i="10" s="1"/>
  <c r="AO54" i="10" s="1"/>
  <c r="AP54" i="10" s="1"/>
  <c r="AQ54" i="10" s="1"/>
  <c r="AR54" i="10" s="1"/>
  <c r="AS54" i="10" s="1"/>
  <c r="AT54" i="10" s="1"/>
  <c r="AU54" i="10" s="1"/>
  <c r="AV54" i="10" s="1"/>
  <c r="AW54" i="10" s="1"/>
  <c r="AX54" i="10" s="1"/>
  <c r="AY54" i="10" s="1"/>
  <c r="AZ54" i="10" s="1"/>
  <c r="BA54" i="10" s="1"/>
  <c r="BB54" i="10" s="1"/>
  <c r="BC54" i="10" s="1"/>
  <c r="BD54" i="10" s="1"/>
  <c r="BE54" i="10" s="1"/>
  <c r="BF54" i="10" s="1"/>
  <c r="BG54" i="10" s="1"/>
  <c r="BH54" i="10" s="1"/>
  <c r="BI54" i="10" s="1"/>
  <c r="H33" i="10"/>
  <c r="W50" i="10"/>
  <c r="X50" i="10" s="1"/>
  <c r="Y50" i="10" s="1"/>
  <c r="Z50" i="10" s="1"/>
  <c r="AA50" i="10" s="1"/>
  <c r="AB50" i="10" s="1"/>
  <c r="AC50" i="10" s="1"/>
  <c r="AD50" i="10" s="1"/>
  <c r="AE50" i="10" s="1"/>
  <c r="AF50" i="10" s="1"/>
  <c r="AG50" i="10" s="1"/>
  <c r="AH50" i="10" s="1"/>
  <c r="AI50" i="10" s="1"/>
  <c r="AJ50" i="10" s="1"/>
  <c r="AK50" i="10" s="1"/>
  <c r="AL50" i="10" s="1"/>
  <c r="AM50" i="10" s="1"/>
  <c r="AN50" i="10" s="1"/>
  <c r="AO50" i="10" s="1"/>
  <c r="AP50" i="10" s="1"/>
  <c r="AQ50" i="10" s="1"/>
  <c r="AR50" i="10" s="1"/>
  <c r="AS50" i="10" s="1"/>
  <c r="AT50" i="10" s="1"/>
  <c r="AU50" i="10" s="1"/>
  <c r="AV50" i="10" s="1"/>
  <c r="AW50" i="10" s="1"/>
  <c r="AX50" i="10" s="1"/>
  <c r="AY50" i="10" s="1"/>
  <c r="AZ50" i="10" s="1"/>
  <c r="BA50" i="10" s="1"/>
  <c r="BB50" i="10" s="1"/>
  <c r="BC50" i="10" s="1"/>
  <c r="BD50" i="10" s="1"/>
  <c r="BE50" i="10" s="1"/>
  <c r="BF50" i="10" s="1"/>
  <c r="BG50" i="10" s="1"/>
  <c r="BH50" i="10" s="1"/>
  <c r="BI50" i="10" s="1"/>
  <c r="F35" i="10"/>
  <c r="W41" i="10"/>
  <c r="X41" i="10" s="1"/>
  <c r="Y41" i="10" s="1"/>
  <c r="Z41" i="10" s="1"/>
  <c r="AA41" i="10" s="1"/>
  <c r="AB41" i="10" s="1"/>
  <c r="AC41" i="10" s="1"/>
  <c r="AD41" i="10" s="1"/>
  <c r="AE41" i="10" s="1"/>
  <c r="AF41" i="10" s="1"/>
  <c r="AG41" i="10" s="1"/>
  <c r="AH41" i="10" s="1"/>
  <c r="AI41" i="10" s="1"/>
  <c r="AJ41" i="10" s="1"/>
  <c r="AK41" i="10" s="1"/>
  <c r="AL41" i="10" s="1"/>
  <c r="AM41" i="10" s="1"/>
  <c r="AN41" i="10" s="1"/>
  <c r="AO41" i="10" s="1"/>
  <c r="AP41" i="10" s="1"/>
  <c r="AQ41" i="10" s="1"/>
  <c r="AR41" i="10" s="1"/>
  <c r="AS41" i="10" s="1"/>
  <c r="AT41" i="10" s="1"/>
  <c r="AU41" i="10" s="1"/>
  <c r="AV41" i="10" s="1"/>
  <c r="AW41" i="10" s="1"/>
  <c r="AX41" i="10" s="1"/>
  <c r="AY41" i="10" s="1"/>
  <c r="AZ41" i="10" s="1"/>
  <c r="BA41" i="10" s="1"/>
  <c r="BB41" i="10" s="1"/>
  <c r="BC41" i="10" s="1"/>
  <c r="BD41" i="10" s="1"/>
  <c r="BE41" i="10" s="1"/>
  <c r="BF41" i="10" s="1"/>
  <c r="BG41" i="10" s="1"/>
  <c r="BH41" i="10" s="1"/>
  <c r="BI41" i="10" s="1"/>
  <c r="C35" i="10"/>
  <c r="W51" i="10"/>
  <c r="X51" i="10" s="1"/>
  <c r="Y51" i="10" s="1"/>
  <c r="Z51" i="10" s="1"/>
  <c r="AA51" i="10" s="1"/>
  <c r="AB51" i="10" s="1"/>
  <c r="AC51" i="10" s="1"/>
  <c r="AD51" i="10" s="1"/>
  <c r="AE51" i="10" s="1"/>
  <c r="AF51" i="10" s="1"/>
  <c r="AG51" i="10" s="1"/>
  <c r="AH51" i="10" s="1"/>
  <c r="AI51" i="10" s="1"/>
  <c r="AJ51" i="10" s="1"/>
  <c r="AK51" i="10" s="1"/>
  <c r="AL51" i="10" s="1"/>
  <c r="AM51" i="10" s="1"/>
  <c r="AN51" i="10" s="1"/>
  <c r="AO51" i="10" s="1"/>
  <c r="AP51" i="10" s="1"/>
  <c r="AQ51" i="10" s="1"/>
  <c r="AR51" i="10" s="1"/>
  <c r="AS51" i="10" s="1"/>
  <c r="AT51" i="10" s="1"/>
  <c r="AU51" i="10" s="1"/>
  <c r="AV51" i="10" s="1"/>
  <c r="AW51" i="10" s="1"/>
  <c r="AX51" i="10" s="1"/>
  <c r="AY51" i="10" s="1"/>
  <c r="AZ51" i="10" s="1"/>
  <c r="BA51" i="10" s="1"/>
  <c r="BB51" i="10" s="1"/>
  <c r="BC51" i="10" s="1"/>
  <c r="BD51" i="10" s="1"/>
  <c r="BE51" i="10" s="1"/>
  <c r="BF51" i="10" s="1"/>
  <c r="BG51" i="10" s="1"/>
  <c r="BH51" i="10" s="1"/>
  <c r="BI51" i="10" s="1"/>
  <c r="G33" i="10"/>
  <c r="W55" i="10"/>
  <c r="X55" i="10" s="1"/>
  <c r="Y55" i="10" s="1"/>
  <c r="Z55" i="10" s="1"/>
  <c r="AA55" i="10" s="1"/>
  <c r="AB55" i="10" s="1"/>
  <c r="AC55" i="10" s="1"/>
  <c r="AD55" i="10" s="1"/>
  <c r="AE55" i="10" s="1"/>
  <c r="AF55" i="10" s="1"/>
  <c r="AG55" i="10" s="1"/>
  <c r="AH55" i="10" s="1"/>
  <c r="AI55" i="10" s="1"/>
  <c r="AJ55" i="10" s="1"/>
  <c r="AK55" i="10" s="1"/>
  <c r="AL55" i="10" s="1"/>
  <c r="AM55" i="10" s="1"/>
  <c r="AN55" i="10" s="1"/>
  <c r="AO55" i="10" s="1"/>
  <c r="AP55" i="10" s="1"/>
  <c r="AQ55" i="10" s="1"/>
  <c r="AR55" i="10" s="1"/>
  <c r="AS55" i="10" s="1"/>
  <c r="AT55" i="10" s="1"/>
  <c r="AU55" i="10" s="1"/>
  <c r="AV55" i="10" s="1"/>
  <c r="AW55" i="10" s="1"/>
  <c r="AX55" i="10" s="1"/>
  <c r="AY55" i="10" s="1"/>
  <c r="AZ55" i="10" s="1"/>
  <c r="BA55" i="10" s="1"/>
  <c r="BB55" i="10" s="1"/>
  <c r="BC55" i="10" s="1"/>
  <c r="BD55" i="10" s="1"/>
  <c r="BE55" i="10" s="1"/>
  <c r="BF55" i="10" s="1"/>
  <c r="BG55" i="10" s="1"/>
  <c r="BH55" i="10" s="1"/>
  <c r="BI55" i="10" s="1"/>
  <c r="H34" i="10"/>
  <c r="W56" i="10"/>
  <c r="X56" i="10" s="1"/>
  <c r="Y56" i="10" s="1"/>
  <c r="Z56" i="10" s="1"/>
  <c r="AA56" i="10" s="1"/>
  <c r="AB56" i="10" s="1"/>
  <c r="AC56" i="10" s="1"/>
  <c r="AD56" i="10" s="1"/>
  <c r="AE56" i="10" s="1"/>
  <c r="AF56" i="10" s="1"/>
  <c r="AG56" i="10" s="1"/>
  <c r="AH56" i="10" s="1"/>
  <c r="AI56" i="10" s="1"/>
  <c r="AJ56" i="10" s="1"/>
  <c r="AK56" i="10" s="1"/>
  <c r="AL56" i="10" s="1"/>
  <c r="AM56" i="10" s="1"/>
  <c r="AN56" i="10" s="1"/>
  <c r="AO56" i="10" s="1"/>
  <c r="AP56" i="10" s="1"/>
  <c r="AQ56" i="10" s="1"/>
  <c r="AR56" i="10" s="1"/>
  <c r="AS56" i="10" s="1"/>
  <c r="AT56" i="10" s="1"/>
  <c r="AU56" i="10" s="1"/>
  <c r="AV56" i="10" s="1"/>
  <c r="AW56" i="10" s="1"/>
  <c r="AX56" i="10" s="1"/>
  <c r="AY56" i="10" s="1"/>
  <c r="AZ56" i="10" s="1"/>
  <c r="BA56" i="10" s="1"/>
  <c r="BB56" i="10" s="1"/>
  <c r="BC56" i="10" s="1"/>
  <c r="BD56" i="10" s="1"/>
  <c r="BE56" i="10" s="1"/>
  <c r="BF56" i="10" s="1"/>
  <c r="BG56" i="10" s="1"/>
  <c r="BH56" i="10" s="1"/>
  <c r="BI56" i="10" s="1"/>
  <c r="H35" i="10"/>
  <c r="W46" i="10"/>
  <c r="X46" i="10" s="1"/>
  <c r="Y46" i="10" s="1"/>
  <c r="Z46" i="10" s="1"/>
  <c r="AA46" i="10" s="1"/>
  <c r="AB46" i="10" s="1"/>
  <c r="AC46" i="10" s="1"/>
  <c r="AD46" i="10" s="1"/>
  <c r="AE46" i="10" s="1"/>
  <c r="AF46" i="10" s="1"/>
  <c r="AG46" i="10" s="1"/>
  <c r="AH46" i="10" s="1"/>
  <c r="AI46" i="10" s="1"/>
  <c r="AJ46" i="10" s="1"/>
  <c r="AK46" i="10" s="1"/>
  <c r="AL46" i="10" s="1"/>
  <c r="AM46" i="10" s="1"/>
  <c r="AN46" i="10" s="1"/>
  <c r="AO46" i="10" s="1"/>
  <c r="AP46" i="10" s="1"/>
  <c r="AQ46" i="10" s="1"/>
  <c r="AR46" i="10" s="1"/>
  <c r="AS46" i="10" s="1"/>
  <c r="AT46" i="10" s="1"/>
  <c r="AU46" i="10" s="1"/>
  <c r="AV46" i="10" s="1"/>
  <c r="AW46" i="10" s="1"/>
  <c r="AX46" i="10" s="1"/>
  <c r="AY46" i="10" s="1"/>
  <c r="AZ46" i="10" s="1"/>
  <c r="BA46" i="10" s="1"/>
  <c r="BB46" i="10" s="1"/>
  <c r="BC46" i="10" s="1"/>
  <c r="BD46" i="10" s="1"/>
  <c r="BE46" i="10" s="1"/>
  <c r="BF46" i="10" s="1"/>
  <c r="BG46" i="10" s="1"/>
  <c r="BH46" i="10" s="1"/>
  <c r="BI46" i="10" s="1"/>
  <c r="E34" i="10"/>
  <c r="V44" i="10"/>
  <c r="V53" i="10"/>
  <c r="V47" i="10"/>
  <c r="V42" i="10"/>
  <c r="V40" i="10"/>
  <c r="V49" i="10"/>
  <c r="U35" i="13"/>
  <c r="BD11" i="8"/>
  <c r="BC18" i="8"/>
  <c r="BA103" i="19"/>
  <c r="AZ105" i="19"/>
  <c r="AZ102" i="19"/>
  <c r="BA100" i="19"/>
  <c r="BF11" i="7"/>
  <c r="BE13" i="7"/>
  <c r="BA97" i="19"/>
  <c r="AZ99" i="19"/>
  <c r="M12" i="8"/>
  <c r="L14" i="8"/>
  <c r="W106" i="19"/>
  <c r="V108" i="19"/>
  <c r="W81" i="19"/>
  <c r="V83" i="19"/>
  <c r="W68" i="19"/>
  <c r="V70" i="19"/>
  <c r="AL97" i="19"/>
  <c r="AK99" i="19"/>
  <c r="W74" i="19"/>
  <c r="V76" i="19"/>
  <c r="W62" i="19"/>
  <c r="V64" i="19"/>
  <c r="V102" i="19"/>
  <c r="W100" i="19"/>
  <c r="AK102" i="19"/>
  <c r="AL100" i="19"/>
  <c r="AK105" i="19"/>
  <c r="AL103" i="19"/>
  <c r="V86" i="19"/>
  <c r="W84" i="19"/>
  <c r="V105" i="19"/>
  <c r="W103" i="19"/>
  <c r="V89" i="19"/>
  <c r="W87" i="19"/>
  <c r="W94" i="19"/>
  <c r="V96" i="19"/>
  <c r="V80" i="19"/>
  <c r="W78" i="19"/>
  <c r="V67" i="19"/>
  <c r="W65" i="19"/>
  <c r="V99" i="19"/>
  <c r="W97" i="19"/>
  <c r="V73" i="19"/>
  <c r="W71" i="19"/>
  <c r="V92" i="19"/>
  <c r="W90" i="19"/>
  <c r="U13" i="8"/>
  <c r="T20" i="8"/>
  <c r="R13" i="7"/>
  <c r="W42" i="10" l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AH42" i="10" s="1"/>
  <c r="AI42" i="10" s="1"/>
  <c r="AJ42" i="10" s="1"/>
  <c r="AK42" i="10" s="1"/>
  <c r="AL42" i="10" s="1"/>
  <c r="AM42" i="10" s="1"/>
  <c r="AN42" i="10" s="1"/>
  <c r="AO42" i="10" s="1"/>
  <c r="AP42" i="10" s="1"/>
  <c r="AQ42" i="10" s="1"/>
  <c r="AR42" i="10" s="1"/>
  <c r="AS42" i="10" s="1"/>
  <c r="AT42" i="10" s="1"/>
  <c r="AU42" i="10" s="1"/>
  <c r="AV42" i="10" s="1"/>
  <c r="AW42" i="10" s="1"/>
  <c r="AX42" i="10" s="1"/>
  <c r="AY42" i="10" s="1"/>
  <c r="AZ42" i="10" s="1"/>
  <c r="BA42" i="10" s="1"/>
  <c r="BB42" i="10" s="1"/>
  <c r="BC42" i="10" s="1"/>
  <c r="BD42" i="10" s="1"/>
  <c r="BE42" i="10" s="1"/>
  <c r="BF42" i="10" s="1"/>
  <c r="BG42" i="10" s="1"/>
  <c r="BH42" i="10" s="1"/>
  <c r="BI42" i="10" s="1"/>
  <c r="D33" i="10"/>
  <c r="W40" i="10"/>
  <c r="X40" i="10" s="1"/>
  <c r="Y40" i="10" s="1"/>
  <c r="Z40" i="10" s="1"/>
  <c r="AA40" i="10" s="1"/>
  <c r="AB40" i="10" s="1"/>
  <c r="AC40" i="10" s="1"/>
  <c r="AD40" i="10" s="1"/>
  <c r="AE40" i="10" s="1"/>
  <c r="AF40" i="10" s="1"/>
  <c r="AG40" i="10" s="1"/>
  <c r="AH40" i="10" s="1"/>
  <c r="AI40" i="10" s="1"/>
  <c r="AJ40" i="10" s="1"/>
  <c r="AK40" i="10" s="1"/>
  <c r="AL40" i="10" s="1"/>
  <c r="AM40" i="10" s="1"/>
  <c r="AN40" i="10" s="1"/>
  <c r="AO40" i="10" s="1"/>
  <c r="AP40" i="10" s="1"/>
  <c r="AQ40" i="10" s="1"/>
  <c r="AR40" i="10" s="1"/>
  <c r="AS40" i="10" s="1"/>
  <c r="AT40" i="10" s="1"/>
  <c r="AU40" i="10" s="1"/>
  <c r="AV40" i="10" s="1"/>
  <c r="AW40" i="10" s="1"/>
  <c r="AX40" i="10" s="1"/>
  <c r="AY40" i="10" s="1"/>
  <c r="AZ40" i="10" s="1"/>
  <c r="BA40" i="10" s="1"/>
  <c r="BB40" i="10" s="1"/>
  <c r="BC40" i="10" s="1"/>
  <c r="BD40" i="10" s="1"/>
  <c r="BE40" i="10" s="1"/>
  <c r="BF40" i="10" s="1"/>
  <c r="BG40" i="10" s="1"/>
  <c r="BH40" i="10" s="1"/>
  <c r="BI40" i="10" s="1"/>
  <c r="C34" i="10"/>
  <c r="W47" i="10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AS47" i="10" s="1"/>
  <c r="AT47" i="10" s="1"/>
  <c r="AU47" i="10" s="1"/>
  <c r="AV47" i="10" s="1"/>
  <c r="AW47" i="10" s="1"/>
  <c r="AX47" i="10" s="1"/>
  <c r="AY47" i="10" s="1"/>
  <c r="AZ47" i="10" s="1"/>
  <c r="BA47" i="10" s="1"/>
  <c r="BB47" i="10" s="1"/>
  <c r="BC47" i="10" s="1"/>
  <c r="BD47" i="10" s="1"/>
  <c r="BE47" i="10" s="1"/>
  <c r="BF47" i="10" s="1"/>
  <c r="BG47" i="10" s="1"/>
  <c r="BH47" i="10" s="1"/>
  <c r="BI47" i="10" s="1"/>
  <c r="E35" i="10"/>
  <c r="W44" i="10"/>
  <c r="X44" i="10" s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AN44" i="10" s="1"/>
  <c r="AO44" i="10" s="1"/>
  <c r="AP44" i="10" s="1"/>
  <c r="AQ44" i="10" s="1"/>
  <c r="AR44" i="10" s="1"/>
  <c r="AS44" i="10" s="1"/>
  <c r="AT44" i="10" s="1"/>
  <c r="AU44" i="10" s="1"/>
  <c r="AV44" i="10" s="1"/>
  <c r="AW44" i="10" s="1"/>
  <c r="AX44" i="10" s="1"/>
  <c r="AY44" i="10" s="1"/>
  <c r="AZ44" i="10" s="1"/>
  <c r="BA44" i="10" s="1"/>
  <c r="BB44" i="10" s="1"/>
  <c r="BC44" i="10" s="1"/>
  <c r="BD44" i="10" s="1"/>
  <c r="BE44" i="10" s="1"/>
  <c r="BF44" i="10" s="1"/>
  <c r="BG44" i="10" s="1"/>
  <c r="BH44" i="10" s="1"/>
  <c r="BI44" i="10" s="1"/>
  <c r="D35" i="10"/>
  <c r="W49" i="10"/>
  <c r="X49" i="10" s="1"/>
  <c r="Y49" i="10" s="1"/>
  <c r="Z49" i="10" s="1"/>
  <c r="AA49" i="10" s="1"/>
  <c r="AB49" i="10" s="1"/>
  <c r="AC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AN49" i="10" s="1"/>
  <c r="AO49" i="10" s="1"/>
  <c r="AP49" i="10" s="1"/>
  <c r="AQ49" i="10" s="1"/>
  <c r="AR49" i="10" s="1"/>
  <c r="AS49" i="10" s="1"/>
  <c r="AT49" i="10" s="1"/>
  <c r="AU49" i="10" s="1"/>
  <c r="AV49" i="10" s="1"/>
  <c r="AW49" i="10" s="1"/>
  <c r="AX49" i="10" s="1"/>
  <c r="AY49" i="10" s="1"/>
  <c r="AZ49" i="10" s="1"/>
  <c r="BA49" i="10" s="1"/>
  <c r="BB49" i="10" s="1"/>
  <c r="BC49" i="10" s="1"/>
  <c r="BD49" i="10" s="1"/>
  <c r="BE49" i="10" s="1"/>
  <c r="BF49" i="10" s="1"/>
  <c r="BG49" i="10" s="1"/>
  <c r="BH49" i="10" s="1"/>
  <c r="BI49" i="10" s="1"/>
  <c r="F34" i="10"/>
  <c r="W53" i="10"/>
  <c r="X53" i="10" s="1"/>
  <c r="Y53" i="10" s="1"/>
  <c r="Z53" i="10" s="1"/>
  <c r="AA53" i="10" s="1"/>
  <c r="AB53" i="10" s="1"/>
  <c r="AC53" i="10" s="1"/>
  <c r="AD53" i="10" s="1"/>
  <c r="AE53" i="10" s="1"/>
  <c r="AF53" i="10" s="1"/>
  <c r="AG53" i="10" s="1"/>
  <c r="AH53" i="10" s="1"/>
  <c r="AI53" i="10" s="1"/>
  <c r="AJ53" i="10" s="1"/>
  <c r="AK53" i="10" s="1"/>
  <c r="AL53" i="10" s="1"/>
  <c r="AM53" i="10" s="1"/>
  <c r="AN53" i="10" s="1"/>
  <c r="AO53" i="10" s="1"/>
  <c r="AP53" i="10" s="1"/>
  <c r="AQ53" i="10" s="1"/>
  <c r="AR53" i="10" s="1"/>
  <c r="AS53" i="10" s="1"/>
  <c r="AT53" i="10" s="1"/>
  <c r="AU53" i="10" s="1"/>
  <c r="AV53" i="10" s="1"/>
  <c r="AW53" i="10" s="1"/>
  <c r="AX53" i="10" s="1"/>
  <c r="AY53" i="10" s="1"/>
  <c r="AZ53" i="10" s="1"/>
  <c r="BA53" i="10" s="1"/>
  <c r="BB53" i="10" s="1"/>
  <c r="BC53" i="10" s="1"/>
  <c r="BD53" i="10" s="1"/>
  <c r="BE53" i="10" s="1"/>
  <c r="BF53" i="10" s="1"/>
  <c r="BG53" i="10" s="1"/>
  <c r="BH53" i="10" s="1"/>
  <c r="BI53" i="10" s="1"/>
  <c r="G35" i="10"/>
  <c r="BD18" i="8"/>
  <c r="BE11" i="8"/>
  <c r="V35" i="13"/>
  <c r="BB100" i="19"/>
  <c r="BA102" i="19"/>
  <c r="BA99" i="19"/>
  <c r="BB97" i="19"/>
  <c r="BF13" i="7"/>
  <c r="BG11" i="7"/>
  <c r="BA105" i="19"/>
  <c r="BB103" i="19"/>
  <c r="N12" i="8"/>
  <c r="M14" i="8"/>
  <c r="X90" i="19"/>
  <c r="W92" i="19"/>
  <c r="X97" i="19"/>
  <c r="W99" i="19"/>
  <c r="X65" i="19"/>
  <c r="W67" i="19"/>
  <c r="W105" i="19"/>
  <c r="X103" i="19"/>
  <c r="AL105" i="19"/>
  <c r="AM103" i="19"/>
  <c r="AL102" i="19"/>
  <c r="AM100" i="19"/>
  <c r="W96" i="19"/>
  <c r="X94" i="19"/>
  <c r="W64" i="19"/>
  <c r="X62" i="19"/>
  <c r="W76" i="19"/>
  <c r="X74" i="19"/>
  <c r="AL99" i="19"/>
  <c r="AM97" i="19"/>
  <c r="W70" i="19"/>
  <c r="X68" i="19"/>
  <c r="W83" i="19"/>
  <c r="X81" i="19"/>
  <c r="W108" i="19"/>
  <c r="X106" i="19"/>
  <c r="X71" i="19"/>
  <c r="W73" i="19"/>
  <c r="X78" i="19"/>
  <c r="W80" i="19"/>
  <c r="W89" i="19"/>
  <c r="X87" i="19"/>
  <c r="W86" i="19"/>
  <c r="X84" i="19"/>
  <c r="W102" i="19"/>
  <c r="X100" i="19"/>
  <c r="U20" i="8"/>
  <c r="V13" i="8"/>
  <c r="S13" i="7"/>
  <c r="W35" i="13" l="1"/>
  <c r="BF11" i="8"/>
  <c r="BE18" i="8"/>
  <c r="BB105" i="19"/>
  <c r="BC103" i="19"/>
  <c r="BC97" i="19"/>
  <c r="BB99" i="19"/>
  <c r="BH11" i="7"/>
  <c r="BG13" i="7"/>
  <c r="BB102" i="19"/>
  <c r="BC100" i="19"/>
  <c r="O12" i="8"/>
  <c r="O14" i="8" s="1"/>
  <c r="N14" i="8"/>
  <c r="X86" i="19"/>
  <c r="Y84" i="19"/>
  <c r="X89" i="19"/>
  <c r="Y87" i="19"/>
  <c r="Y106" i="19"/>
  <c r="X108" i="19"/>
  <c r="Y68" i="19"/>
  <c r="X70" i="19"/>
  <c r="AN97" i="19"/>
  <c r="AN99" i="19" s="1"/>
  <c r="AM99" i="19"/>
  <c r="Y62" i="19"/>
  <c r="X64" i="19"/>
  <c r="Y94" i="19"/>
  <c r="X96" i="19"/>
  <c r="AM102" i="19"/>
  <c r="AN100" i="19"/>
  <c r="AN102" i="19" s="1"/>
  <c r="X105" i="19"/>
  <c r="Y103" i="19"/>
  <c r="Y105" i="19" s="1"/>
  <c r="X80" i="19"/>
  <c r="Y78" i="19"/>
  <c r="X73" i="19"/>
  <c r="Y71" i="19"/>
  <c r="X67" i="19"/>
  <c r="Y65" i="19"/>
  <c r="X99" i="19"/>
  <c r="Y97" i="19"/>
  <c r="Y99" i="19" s="1"/>
  <c r="X92" i="19"/>
  <c r="Y90" i="19"/>
  <c r="X102" i="19"/>
  <c r="Y100" i="19"/>
  <c r="Y102" i="19" s="1"/>
  <c r="Y81" i="19"/>
  <c r="X83" i="19"/>
  <c r="Y74" i="19"/>
  <c r="X76" i="19"/>
  <c r="AM105" i="19"/>
  <c r="AN103" i="19"/>
  <c r="AN105" i="19" s="1"/>
  <c r="W13" i="8"/>
  <c r="V20" i="8"/>
  <c r="T13" i="7"/>
  <c r="BG11" i="8" l="1"/>
  <c r="BF18" i="8"/>
  <c r="X35" i="13"/>
  <c r="BD100" i="19"/>
  <c r="BC102" i="19"/>
  <c r="BC99" i="19"/>
  <c r="BD97" i="19"/>
  <c r="BD103" i="19"/>
  <c r="BC105" i="19"/>
  <c r="BI11" i="7"/>
  <c r="BI13" i="7" s="1"/>
  <c r="BH13" i="7"/>
  <c r="O19" i="8"/>
  <c r="P12" i="8"/>
  <c r="P14" i="8" s="1"/>
  <c r="Z71" i="19"/>
  <c r="Y73" i="19"/>
  <c r="Z78" i="19"/>
  <c r="Y80" i="19"/>
  <c r="Y76" i="19"/>
  <c r="Z74" i="19"/>
  <c r="Y83" i="19"/>
  <c r="Z81" i="19"/>
  <c r="Y96" i="19"/>
  <c r="Z94" i="19"/>
  <c r="Y64" i="19"/>
  <c r="Z62" i="19"/>
  <c r="Y70" i="19"/>
  <c r="Z68" i="19"/>
  <c r="Y108" i="19"/>
  <c r="Z106" i="19"/>
  <c r="Z90" i="19"/>
  <c r="Y92" i="19"/>
  <c r="Z65" i="19"/>
  <c r="Y67" i="19"/>
  <c r="Y89" i="19"/>
  <c r="Z87" i="19"/>
  <c r="Y86" i="19"/>
  <c r="Z84" i="19"/>
  <c r="W20" i="8"/>
  <c r="X13" i="8"/>
  <c r="U13" i="7"/>
  <c r="Y35" i="13" l="1"/>
  <c r="BG18" i="8"/>
  <c r="BH11" i="8"/>
  <c r="BD99" i="19"/>
  <c r="BE97" i="19"/>
  <c r="BE103" i="19"/>
  <c r="BD105" i="19"/>
  <c r="BE100" i="19"/>
  <c r="BD102" i="19"/>
  <c r="P19" i="8"/>
  <c r="Q12" i="8"/>
  <c r="Q14" i="8" s="1"/>
  <c r="P21" i="8"/>
  <c r="Z89" i="19"/>
  <c r="AA87" i="19"/>
  <c r="AA106" i="19"/>
  <c r="Z108" i="19"/>
  <c r="AA68" i="19"/>
  <c r="Z70" i="19"/>
  <c r="AA62" i="19"/>
  <c r="Z64" i="19"/>
  <c r="AA94" i="19"/>
  <c r="Z96" i="19"/>
  <c r="AA74" i="19"/>
  <c r="Z76" i="19"/>
  <c r="Z67" i="19"/>
  <c r="AA65" i="19"/>
  <c r="Z92" i="19"/>
  <c r="AA90" i="19"/>
  <c r="Z80" i="19"/>
  <c r="AA78" i="19"/>
  <c r="Z73" i="19"/>
  <c r="AA71" i="19"/>
  <c r="Z86" i="19"/>
  <c r="AA84" i="19"/>
  <c r="AA81" i="19"/>
  <c r="Z83" i="19"/>
  <c r="Y13" i="8"/>
  <c r="X20" i="8"/>
  <c r="V13" i="7"/>
  <c r="BI11" i="8" l="1"/>
  <c r="BI18" i="8" s="1"/>
  <c r="BH18" i="8"/>
  <c r="Z35" i="13"/>
  <c r="BE105" i="19"/>
  <c r="BF103" i="19"/>
  <c r="BF97" i="19"/>
  <c r="BE99" i="19"/>
  <c r="BE102" i="19"/>
  <c r="BF100" i="19"/>
  <c r="R12" i="8"/>
  <c r="R14" i="8" s="1"/>
  <c r="Q19" i="8"/>
  <c r="Q21" i="8"/>
  <c r="AA86" i="19"/>
  <c r="AB84" i="19"/>
  <c r="AB71" i="19"/>
  <c r="AA73" i="19"/>
  <c r="AB78" i="19"/>
  <c r="AA80" i="19"/>
  <c r="AB90" i="19"/>
  <c r="AA92" i="19"/>
  <c r="AB65" i="19"/>
  <c r="AA67" i="19"/>
  <c r="AA89" i="19"/>
  <c r="AB87" i="19"/>
  <c r="AA83" i="19"/>
  <c r="AB81" i="19"/>
  <c r="AA76" i="19"/>
  <c r="AB74" i="19"/>
  <c r="AA96" i="19"/>
  <c r="AB94" i="19"/>
  <c r="AA64" i="19"/>
  <c r="AB62" i="19"/>
  <c r="AA70" i="19"/>
  <c r="AB68" i="19"/>
  <c r="AA108" i="19"/>
  <c r="AB106" i="19"/>
  <c r="Y20" i="8"/>
  <c r="Z13" i="8"/>
  <c r="W13" i="7"/>
  <c r="O18" i="8"/>
  <c r="AA35" i="13" l="1"/>
  <c r="BG97" i="19"/>
  <c r="BF99" i="19"/>
  <c r="BG100" i="19"/>
  <c r="BF102" i="19"/>
  <c r="BF105" i="19"/>
  <c r="BG103" i="19"/>
  <c r="R19" i="8"/>
  <c r="S12" i="8"/>
  <c r="S14" i="8" s="1"/>
  <c r="R21" i="8"/>
  <c r="AC106" i="19"/>
  <c r="AB108" i="19"/>
  <c r="AC68" i="19"/>
  <c r="AB70" i="19"/>
  <c r="AC62" i="19"/>
  <c r="AB64" i="19"/>
  <c r="AC94" i="19"/>
  <c r="AB96" i="19"/>
  <c r="AC74" i="19"/>
  <c r="AB76" i="19"/>
  <c r="AC81" i="19"/>
  <c r="AB83" i="19"/>
  <c r="AB86" i="19"/>
  <c r="AC84" i="19"/>
  <c r="AB67" i="19"/>
  <c r="AC65" i="19"/>
  <c r="AB92" i="19"/>
  <c r="AC90" i="19"/>
  <c r="AB80" i="19"/>
  <c r="AC78" i="19"/>
  <c r="AB73" i="19"/>
  <c r="AC71" i="19"/>
  <c r="AB89" i="19"/>
  <c r="AC87" i="19"/>
  <c r="O21" i="8"/>
  <c r="AA13" i="8"/>
  <c r="Z20" i="8"/>
  <c r="X13" i="7"/>
  <c r="AB35" i="13" l="1"/>
  <c r="BG102" i="19"/>
  <c r="BH100" i="19"/>
  <c r="BG105" i="19"/>
  <c r="BH103" i="19"/>
  <c r="BG99" i="19"/>
  <c r="BH97" i="19"/>
  <c r="S19" i="8"/>
  <c r="T12" i="8"/>
  <c r="T14" i="8" s="1"/>
  <c r="S21" i="8"/>
  <c r="AC89" i="19"/>
  <c r="AD87" i="19"/>
  <c r="AD78" i="19"/>
  <c r="AC80" i="19"/>
  <c r="AD65" i="19"/>
  <c r="AC67" i="19"/>
  <c r="AC83" i="19"/>
  <c r="AD81" i="19"/>
  <c r="AC76" i="19"/>
  <c r="AD74" i="19"/>
  <c r="AC96" i="19"/>
  <c r="AD94" i="19"/>
  <c r="AC64" i="19"/>
  <c r="AD62" i="19"/>
  <c r="AC70" i="19"/>
  <c r="AD68" i="19"/>
  <c r="AC108" i="19"/>
  <c r="AD106" i="19"/>
  <c r="AD71" i="19"/>
  <c r="AC73" i="19"/>
  <c r="AD90" i="19"/>
  <c r="AC92" i="19"/>
  <c r="AC86" i="19"/>
  <c r="AD84" i="19"/>
  <c r="AA20" i="8"/>
  <c r="AB13" i="8"/>
  <c r="Y13" i="7"/>
  <c r="AC35" i="13" l="1"/>
  <c r="BI103" i="19"/>
  <c r="BI105" i="19" s="1"/>
  <c r="BH105" i="19"/>
  <c r="BI97" i="19"/>
  <c r="BI99" i="19" s="1"/>
  <c r="BH99" i="19"/>
  <c r="BH102" i="19"/>
  <c r="BI100" i="19"/>
  <c r="BI102" i="19" s="1"/>
  <c r="T19" i="8"/>
  <c r="U12" i="8"/>
  <c r="U14" i="8" s="1"/>
  <c r="T21" i="8"/>
  <c r="AD86" i="19"/>
  <c r="AE84" i="19"/>
  <c r="AE106" i="19"/>
  <c r="AD108" i="19"/>
  <c r="AE68" i="19"/>
  <c r="AD70" i="19"/>
  <c r="AE62" i="19"/>
  <c r="AD64" i="19"/>
  <c r="AE74" i="19"/>
  <c r="AD76" i="19"/>
  <c r="AE81" i="19"/>
  <c r="AD83" i="19"/>
  <c r="AD89" i="19"/>
  <c r="AE87" i="19"/>
  <c r="AD92" i="19"/>
  <c r="AE90" i="19"/>
  <c r="AD73" i="19"/>
  <c r="AE71" i="19"/>
  <c r="AD67" i="19"/>
  <c r="AE65" i="19"/>
  <c r="AD80" i="19"/>
  <c r="AE78" i="19"/>
  <c r="AE94" i="19"/>
  <c r="AD96" i="19"/>
  <c r="AC13" i="8"/>
  <c r="AB20" i="8"/>
  <c r="Z13" i="7"/>
  <c r="AD35" i="13" l="1"/>
  <c r="U19" i="8"/>
  <c r="V12" i="8"/>
  <c r="V14" i="8" s="1"/>
  <c r="U21" i="8"/>
  <c r="AF78" i="19"/>
  <c r="AE80" i="19"/>
  <c r="AF65" i="19"/>
  <c r="AE67" i="19"/>
  <c r="AF71" i="19"/>
  <c r="AE73" i="19"/>
  <c r="AF90" i="19"/>
  <c r="AE92" i="19"/>
  <c r="AE89" i="19"/>
  <c r="AF87" i="19"/>
  <c r="AE86" i="19"/>
  <c r="AF84" i="19"/>
  <c r="AE96" i="19"/>
  <c r="AF94" i="19"/>
  <c r="AE83" i="19"/>
  <c r="AF81" i="19"/>
  <c r="AE76" i="19"/>
  <c r="AF74" i="19"/>
  <c r="AE64" i="19"/>
  <c r="AF62" i="19"/>
  <c r="AE70" i="19"/>
  <c r="AF68" i="19"/>
  <c r="AE108" i="19"/>
  <c r="AF106" i="19"/>
  <c r="AC20" i="8"/>
  <c r="AD13" i="8"/>
  <c r="AA13" i="7"/>
  <c r="AE35" i="13" l="1"/>
  <c r="V19" i="8"/>
  <c r="W12" i="8"/>
  <c r="W14" i="8" s="1"/>
  <c r="V21" i="8"/>
  <c r="AG106" i="19"/>
  <c r="AF108" i="19"/>
  <c r="AG68" i="19"/>
  <c r="AF70" i="19"/>
  <c r="AG62" i="19"/>
  <c r="AF64" i="19"/>
  <c r="AG74" i="19"/>
  <c r="AF76" i="19"/>
  <c r="AG81" i="19"/>
  <c r="AF83" i="19"/>
  <c r="AG94" i="19"/>
  <c r="AF96" i="19"/>
  <c r="AF89" i="19"/>
  <c r="AG87" i="19"/>
  <c r="AF92" i="19"/>
  <c r="AG90" i="19"/>
  <c r="AF73" i="19"/>
  <c r="AG71" i="19"/>
  <c r="AF67" i="19"/>
  <c r="AG65" i="19"/>
  <c r="AF80" i="19"/>
  <c r="AG78" i="19"/>
  <c r="AF86" i="19"/>
  <c r="AG84" i="19"/>
  <c r="AE13" i="8"/>
  <c r="AD20" i="8"/>
  <c r="AB13" i="7"/>
  <c r="AF35" i="13" l="1"/>
  <c r="W19" i="8"/>
  <c r="X12" i="8"/>
  <c r="X14" i="8" s="1"/>
  <c r="W21" i="8"/>
  <c r="AG86" i="19"/>
  <c r="AH84" i="19"/>
  <c r="AH78" i="19"/>
  <c r="AG80" i="19"/>
  <c r="AH65" i="19"/>
  <c r="AG67" i="19"/>
  <c r="AH71" i="19"/>
  <c r="AG73" i="19"/>
  <c r="AH90" i="19"/>
  <c r="AG92" i="19"/>
  <c r="AG89" i="19"/>
  <c r="AH87" i="19"/>
  <c r="AG96" i="19"/>
  <c r="AH94" i="19"/>
  <c r="AG83" i="19"/>
  <c r="AH81" i="19"/>
  <c r="AG76" i="19"/>
  <c r="AH74" i="19"/>
  <c r="AG64" i="19"/>
  <c r="AH62" i="19"/>
  <c r="AG70" i="19"/>
  <c r="AH68" i="19"/>
  <c r="AG108" i="19"/>
  <c r="AH106" i="19"/>
  <c r="AE20" i="8"/>
  <c r="AF13" i="8"/>
  <c r="AC13" i="7"/>
  <c r="AG35" i="13" l="1"/>
  <c r="Y12" i="8"/>
  <c r="Y14" i="8" s="1"/>
  <c r="X19" i="8"/>
  <c r="X21" i="8"/>
  <c r="AI106" i="19"/>
  <c r="AH108" i="19"/>
  <c r="AI68" i="19"/>
  <c r="AH70" i="19"/>
  <c r="AI62" i="19"/>
  <c r="AH64" i="19"/>
  <c r="AI74" i="19"/>
  <c r="AH76" i="19"/>
  <c r="AI81" i="19"/>
  <c r="AH83" i="19"/>
  <c r="AI94" i="19"/>
  <c r="AH96" i="19"/>
  <c r="AH86" i="19"/>
  <c r="AI84" i="19"/>
  <c r="AH92" i="19"/>
  <c r="AI90" i="19"/>
  <c r="AH73" i="19"/>
  <c r="AI71" i="19"/>
  <c r="AH67" i="19"/>
  <c r="AI65" i="19"/>
  <c r="AH80" i="19"/>
  <c r="AI78" i="19"/>
  <c r="AH89" i="19"/>
  <c r="AI87" i="19"/>
  <c r="AG13" i="8"/>
  <c r="AF20" i="8"/>
  <c r="AD13" i="7"/>
  <c r="AH35" i="13" l="1"/>
  <c r="Z12" i="8"/>
  <c r="Z14" i="8" s="1"/>
  <c r="Y19" i="8"/>
  <c r="Y21" i="8"/>
  <c r="AI89" i="19"/>
  <c r="AJ87" i="19"/>
  <c r="AJ78" i="19"/>
  <c r="AI80" i="19"/>
  <c r="AJ71" i="19"/>
  <c r="AI73" i="19"/>
  <c r="AJ90" i="19"/>
  <c r="AI92" i="19"/>
  <c r="AI86" i="19"/>
  <c r="AJ84" i="19"/>
  <c r="AI96" i="19"/>
  <c r="AJ94" i="19"/>
  <c r="AI83" i="19"/>
  <c r="AJ81" i="19"/>
  <c r="AI76" i="19"/>
  <c r="AJ74" i="19"/>
  <c r="AI64" i="19"/>
  <c r="AJ62" i="19"/>
  <c r="AI70" i="19"/>
  <c r="AJ68" i="19"/>
  <c r="AI108" i="19"/>
  <c r="AJ106" i="19"/>
  <c r="AJ65" i="19"/>
  <c r="AI67" i="19"/>
  <c r="AG20" i="8"/>
  <c r="AH13" i="8"/>
  <c r="AE13" i="7"/>
  <c r="AI35" i="13" l="1"/>
  <c r="Z19" i="8"/>
  <c r="AA12" i="8"/>
  <c r="AA14" i="8" s="1"/>
  <c r="Z21" i="8"/>
  <c r="AK106" i="19"/>
  <c r="AJ108" i="19"/>
  <c r="AK68" i="19"/>
  <c r="AJ70" i="19"/>
  <c r="AK62" i="19"/>
  <c r="AJ64" i="19"/>
  <c r="AK74" i="19"/>
  <c r="AJ76" i="19"/>
  <c r="AK81" i="19"/>
  <c r="AJ83" i="19"/>
  <c r="AK94" i="19"/>
  <c r="AJ96" i="19"/>
  <c r="AJ86" i="19"/>
  <c r="AK84" i="19"/>
  <c r="AJ89" i="19"/>
  <c r="AK87" i="19"/>
  <c r="AJ67" i="19"/>
  <c r="AK65" i="19"/>
  <c r="AJ92" i="19"/>
  <c r="AK90" i="19"/>
  <c r="AJ73" i="19"/>
  <c r="AK71" i="19"/>
  <c r="AJ80" i="19"/>
  <c r="AK78" i="19"/>
  <c r="AI13" i="8"/>
  <c r="AH20" i="8"/>
  <c r="AF13" i="7"/>
  <c r="AJ35" i="13" l="1"/>
  <c r="AB12" i="8"/>
  <c r="AB14" i="8" s="1"/>
  <c r="AA19" i="8"/>
  <c r="AA21" i="8"/>
  <c r="AL78" i="19"/>
  <c r="AK80" i="19"/>
  <c r="AL71" i="19"/>
  <c r="AK73" i="19"/>
  <c r="AL90" i="19"/>
  <c r="AK92" i="19"/>
  <c r="AL65" i="19"/>
  <c r="AK67" i="19"/>
  <c r="AK89" i="19"/>
  <c r="AL87" i="19"/>
  <c r="AK96" i="19"/>
  <c r="AL94" i="19"/>
  <c r="AK83" i="19"/>
  <c r="AL81" i="19"/>
  <c r="AK76" i="19"/>
  <c r="AL74" i="19"/>
  <c r="AK64" i="19"/>
  <c r="AL62" i="19"/>
  <c r="AK70" i="19"/>
  <c r="AL68" i="19"/>
  <c r="AK108" i="19"/>
  <c r="AL106" i="19"/>
  <c r="AK86" i="19"/>
  <c r="AL84" i="19"/>
  <c r="AI20" i="8"/>
  <c r="AJ13" i="8"/>
  <c r="AG13" i="7"/>
  <c r="AK35" i="13" l="1"/>
  <c r="AC12" i="8"/>
  <c r="AC14" i="8" s="1"/>
  <c r="AB19" i="8"/>
  <c r="AB21" i="8"/>
  <c r="AL86" i="19"/>
  <c r="AM84" i="19"/>
  <c r="AM106" i="19"/>
  <c r="AL108" i="19"/>
  <c r="AM68" i="19"/>
  <c r="AL70" i="19"/>
  <c r="AM62" i="19"/>
  <c r="AL64" i="19"/>
  <c r="AM81" i="19"/>
  <c r="AL83" i="19"/>
  <c r="AM94" i="19"/>
  <c r="AL96" i="19"/>
  <c r="AL89" i="19"/>
  <c r="AM87" i="19"/>
  <c r="AL67" i="19"/>
  <c r="AM65" i="19"/>
  <c r="AL92" i="19"/>
  <c r="AM90" i="19"/>
  <c r="AL73" i="19"/>
  <c r="AM71" i="19"/>
  <c r="AL80" i="19"/>
  <c r="AM78" i="19"/>
  <c r="AM74" i="19"/>
  <c r="AL76" i="19"/>
  <c r="AK13" i="8"/>
  <c r="AJ20" i="8"/>
  <c r="AH13" i="7"/>
  <c r="AL35" i="13" l="1"/>
  <c r="AD12" i="8"/>
  <c r="AD14" i="8" s="1"/>
  <c r="AC19" i="8"/>
  <c r="AC21" i="8"/>
  <c r="AN78" i="19"/>
  <c r="AM80" i="19"/>
  <c r="AN71" i="19"/>
  <c r="AM73" i="19"/>
  <c r="AN90" i="19"/>
  <c r="AM92" i="19"/>
  <c r="AM89" i="19"/>
  <c r="AN87" i="19"/>
  <c r="AM86" i="19"/>
  <c r="AN84" i="19"/>
  <c r="AM76" i="19"/>
  <c r="AN74" i="19"/>
  <c r="AM96" i="19"/>
  <c r="AN94" i="19"/>
  <c r="AM83" i="19"/>
  <c r="AN81" i="19"/>
  <c r="AM64" i="19"/>
  <c r="AN62" i="19"/>
  <c r="AM70" i="19"/>
  <c r="AN68" i="19"/>
  <c r="AM108" i="19"/>
  <c r="AN106" i="19"/>
  <c r="AN65" i="19"/>
  <c r="AM67" i="19"/>
  <c r="AK20" i="8"/>
  <c r="AL13" i="8"/>
  <c r="AI13" i="7"/>
  <c r="AM35" i="13" l="1"/>
  <c r="AE12" i="8"/>
  <c r="AE14" i="8" s="1"/>
  <c r="AD19" i="8"/>
  <c r="AD21" i="8"/>
  <c r="AO106" i="19"/>
  <c r="AN108" i="19"/>
  <c r="AO68" i="19"/>
  <c r="AN70" i="19"/>
  <c r="AO62" i="19"/>
  <c r="AN64" i="19"/>
  <c r="AO81" i="19"/>
  <c r="AN83" i="19"/>
  <c r="AO94" i="19"/>
  <c r="AN96" i="19"/>
  <c r="AN86" i="19"/>
  <c r="AO84" i="19"/>
  <c r="AN89" i="19"/>
  <c r="AO87" i="19"/>
  <c r="AN67" i="19"/>
  <c r="AO65" i="19"/>
  <c r="AN92" i="19"/>
  <c r="AO90" i="19"/>
  <c r="AN73" i="19"/>
  <c r="AO71" i="19"/>
  <c r="AN80" i="19"/>
  <c r="AO78" i="19"/>
  <c r="AO74" i="19"/>
  <c r="AN76" i="19"/>
  <c r="AM13" i="8"/>
  <c r="AL20" i="8"/>
  <c r="AJ13" i="7"/>
  <c r="AN35" i="13" l="1"/>
  <c r="AF12" i="8"/>
  <c r="AF14" i="8" s="1"/>
  <c r="AE19" i="8"/>
  <c r="AE21" i="8"/>
  <c r="AP71" i="19"/>
  <c r="AO73" i="19"/>
  <c r="AP90" i="19"/>
  <c r="AO92" i="19"/>
  <c r="AP65" i="19"/>
  <c r="AO67" i="19"/>
  <c r="AO89" i="19"/>
  <c r="AP87" i="19"/>
  <c r="AO86" i="19"/>
  <c r="AP84" i="19"/>
  <c r="AO76" i="19"/>
  <c r="AP74" i="19"/>
  <c r="AO96" i="19"/>
  <c r="AP94" i="19"/>
  <c r="AO83" i="19"/>
  <c r="AP81" i="19"/>
  <c r="AO64" i="19"/>
  <c r="AP62" i="19"/>
  <c r="AO70" i="19"/>
  <c r="AP68" i="19"/>
  <c r="AO108" i="19"/>
  <c r="AP106" i="19"/>
  <c r="AP78" i="19"/>
  <c r="AO80" i="19"/>
  <c r="AM20" i="8"/>
  <c r="AN13" i="8"/>
  <c r="AK13" i="7"/>
  <c r="AO35" i="13" l="1"/>
  <c r="AG12" i="8"/>
  <c r="AG14" i="8" s="1"/>
  <c r="AF19" i="8"/>
  <c r="AF21" i="8"/>
  <c r="AQ106" i="19"/>
  <c r="AP108" i="19"/>
  <c r="AQ68" i="19"/>
  <c r="AP70" i="19"/>
  <c r="AQ62" i="19"/>
  <c r="AP64" i="19"/>
  <c r="AQ81" i="19"/>
  <c r="AP83" i="19"/>
  <c r="AQ94" i="19"/>
  <c r="AP96" i="19"/>
  <c r="AQ74" i="19"/>
  <c r="AP76" i="19"/>
  <c r="AP86" i="19"/>
  <c r="AQ84" i="19"/>
  <c r="AP89" i="19"/>
  <c r="AQ87" i="19"/>
  <c r="AP80" i="19"/>
  <c r="AQ78" i="19"/>
  <c r="AP67" i="19"/>
  <c r="AQ65" i="19"/>
  <c r="AP92" i="19"/>
  <c r="AQ90" i="19"/>
  <c r="AP73" i="19"/>
  <c r="AQ71" i="19"/>
  <c r="AO13" i="8"/>
  <c r="AN20" i="8"/>
  <c r="AL13" i="7"/>
  <c r="AP35" i="13" l="1"/>
  <c r="AH12" i="8"/>
  <c r="AH14" i="8" s="1"/>
  <c r="AG19" i="8"/>
  <c r="AG21" i="8"/>
  <c r="AR71" i="19"/>
  <c r="AQ73" i="19"/>
  <c r="AR90" i="19"/>
  <c r="AQ92" i="19"/>
  <c r="AR65" i="19"/>
  <c r="AQ67" i="19"/>
  <c r="AR78" i="19"/>
  <c r="AQ80" i="19"/>
  <c r="AQ89" i="19"/>
  <c r="AR87" i="19"/>
  <c r="AQ76" i="19"/>
  <c r="AR74" i="19"/>
  <c r="AQ96" i="19"/>
  <c r="AR94" i="19"/>
  <c r="AQ83" i="19"/>
  <c r="AR81" i="19"/>
  <c r="AQ64" i="19"/>
  <c r="AR62" i="19"/>
  <c r="AQ70" i="19"/>
  <c r="AR68" i="19"/>
  <c r="AQ108" i="19"/>
  <c r="AR106" i="19"/>
  <c r="AQ86" i="19"/>
  <c r="AR84" i="19"/>
  <c r="AO20" i="8"/>
  <c r="AP13" i="8"/>
  <c r="AM13" i="7"/>
  <c r="AQ35" i="13" l="1"/>
  <c r="AI12" i="8"/>
  <c r="AI14" i="8" s="1"/>
  <c r="AH19" i="8"/>
  <c r="AH21" i="8"/>
  <c r="AR86" i="19"/>
  <c r="AS84" i="19"/>
  <c r="AS106" i="19"/>
  <c r="AR108" i="19"/>
  <c r="AS68" i="19"/>
  <c r="AR70" i="19"/>
  <c r="AS62" i="19"/>
  <c r="AR64" i="19"/>
  <c r="AS81" i="19"/>
  <c r="AR83" i="19"/>
  <c r="AS74" i="19"/>
  <c r="AR76" i="19"/>
  <c r="AR89" i="19"/>
  <c r="AS87" i="19"/>
  <c r="AR80" i="19"/>
  <c r="AS78" i="19"/>
  <c r="AR67" i="19"/>
  <c r="AS65" i="19"/>
  <c r="AR92" i="19"/>
  <c r="AS90" i="19"/>
  <c r="AR73" i="19"/>
  <c r="AS71" i="19"/>
  <c r="AS94" i="19"/>
  <c r="AR96" i="19"/>
  <c r="AQ13" i="8"/>
  <c r="AP20" i="8"/>
  <c r="AN13" i="7"/>
  <c r="AR35" i="13" l="1"/>
  <c r="AJ12" i="8"/>
  <c r="AJ14" i="8" s="1"/>
  <c r="AI19" i="8"/>
  <c r="AI21" i="8"/>
  <c r="AT71" i="19"/>
  <c r="AS73" i="19"/>
  <c r="AT90" i="19"/>
  <c r="AS92" i="19"/>
  <c r="AT65" i="19"/>
  <c r="AS67" i="19"/>
  <c r="AT78" i="19"/>
  <c r="AS80" i="19"/>
  <c r="AS89" i="19"/>
  <c r="AT87" i="19"/>
  <c r="AS86" i="19"/>
  <c r="AT84" i="19"/>
  <c r="AS96" i="19"/>
  <c r="AT94" i="19"/>
  <c r="AS76" i="19"/>
  <c r="AT74" i="19"/>
  <c r="AS83" i="19"/>
  <c r="AT81" i="19"/>
  <c r="AS64" i="19"/>
  <c r="AT62" i="19"/>
  <c r="AS70" i="19"/>
  <c r="AT68" i="19"/>
  <c r="AS108" i="19"/>
  <c r="AT106" i="19"/>
  <c r="AQ20" i="8"/>
  <c r="AR13" i="8"/>
  <c r="AO13" i="7"/>
  <c r="AS35" i="13" l="1"/>
  <c r="AK12" i="8"/>
  <c r="AK14" i="8" s="1"/>
  <c r="AJ19" i="8"/>
  <c r="AJ21" i="8"/>
  <c r="AU106" i="19"/>
  <c r="AT108" i="19"/>
  <c r="AU68" i="19"/>
  <c r="AT70" i="19"/>
  <c r="AU62" i="19"/>
  <c r="AT64" i="19"/>
  <c r="AU81" i="19"/>
  <c r="AT83" i="19"/>
  <c r="AU74" i="19"/>
  <c r="AT76" i="19"/>
  <c r="AU94" i="19"/>
  <c r="AT96" i="19"/>
  <c r="AT89" i="19"/>
  <c r="AU87" i="19"/>
  <c r="AT80" i="19"/>
  <c r="AU78" i="19"/>
  <c r="AT67" i="19"/>
  <c r="AU65" i="19"/>
  <c r="AT92" i="19"/>
  <c r="AU90" i="19"/>
  <c r="AT73" i="19"/>
  <c r="AU71" i="19"/>
  <c r="AT86" i="19"/>
  <c r="AU84" i="19"/>
  <c r="AS13" i="8"/>
  <c r="AR20" i="8"/>
  <c r="AP13" i="7"/>
  <c r="AT35" i="13" l="1"/>
  <c r="AU76" i="19"/>
  <c r="AV74" i="19"/>
  <c r="AU64" i="19"/>
  <c r="AV62" i="19"/>
  <c r="AU108" i="19"/>
  <c r="AV106" i="19"/>
  <c r="AU80" i="19"/>
  <c r="AV78" i="19"/>
  <c r="AU86" i="19"/>
  <c r="AV84" i="19"/>
  <c r="AU92" i="19"/>
  <c r="AV90" i="19"/>
  <c r="AU96" i="19"/>
  <c r="AV94" i="19"/>
  <c r="AU83" i="19"/>
  <c r="AV81" i="19"/>
  <c r="AU70" i="19"/>
  <c r="AV68" i="19"/>
  <c r="AU73" i="19"/>
  <c r="AV71" i="19"/>
  <c r="AU67" i="19"/>
  <c r="AV65" i="19"/>
  <c r="AU89" i="19"/>
  <c r="AV87" i="19"/>
  <c r="AL12" i="8"/>
  <c r="AL14" i="8" s="1"/>
  <c r="AK19" i="8"/>
  <c r="AK21" i="8"/>
  <c r="AS20" i="8"/>
  <c r="AT13" i="8"/>
  <c r="AQ13" i="7"/>
  <c r="AU35" i="13" l="1"/>
  <c r="AV89" i="19"/>
  <c r="AW87" i="19"/>
  <c r="AV73" i="19"/>
  <c r="AW71" i="19"/>
  <c r="AW81" i="19"/>
  <c r="AV83" i="19"/>
  <c r="AV92" i="19"/>
  <c r="AW90" i="19"/>
  <c r="AV80" i="19"/>
  <c r="AW78" i="19"/>
  <c r="AV64" i="19"/>
  <c r="AW62" i="19"/>
  <c r="AV67" i="19"/>
  <c r="AW65" i="19"/>
  <c r="AW68" i="19"/>
  <c r="AV70" i="19"/>
  <c r="AW94" i="19"/>
  <c r="AV96" i="19"/>
  <c r="AW84" i="19"/>
  <c r="AV86" i="19"/>
  <c r="AW106" i="19"/>
  <c r="AV108" i="19"/>
  <c r="AV76" i="19"/>
  <c r="AW74" i="19"/>
  <c r="AM12" i="8"/>
  <c r="AM14" i="8" s="1"/>
  <c r="AL19" i="8"/>
  <c r="AL21" i="8"/>
  <c r="AT20" i="8"/>
  <c r="AU13" i="8"/>
  <c r="AR13" i="7"/>
  <c r="AV35" i="13" l="1"/>
  <c r="AX74" i="19"/>
  <c r="AW76" i="19"/>
  <c r="AX62" i="19"/>
  <c r="AW64" i="19"/>
  <c r="AX90" i="19"/>
  <c r="AW92" i="19"/>
  <c r="AX71" i="19"/>
  <c r="AW73" i="19"/>
  <c r="AX84" i="19"/>
  <c r="AW86" i="19"/>
  <c r="AX68" i="19"/>
  <c r="AW70" i="19"/>
  <c r="AX65" i="19"/>
  <c r="AW67" i="19"/>
  <c r="AX78" i="19"/>
  <c r="AW80" i="19"/>
  <c r="AX87" i="19"/>
  <c r="AW89" i="19"/>
  <c r="AX106" i="19"/>
  <c r="AW108" i="19"/>
  <c r="AX94" i="19"/>
  <c r="AW96" i="19"/>
  <c r="AW83" i="19"/>
  <c r="AX81" i="19"/>
  <c r="AU20" i="8"/>
  <c r="AV13" i="8"/>
  <c r="AN12" i="8"/>
  <c r="AN14" i="8" s="1"/>
  <c r="AM19" i="8"/>
  <c r="AM21" i="8"/>
  <c r="AT13" i="7"/>
  <c r="AS13" i="7"/>
  <c r="AW35" i="13" l="1"/>
  <c r="AY81" i="19"/>
  <c r="AX83" i="19"/>
  <c r="AY106" i="19"/>
  <c r="AX108" i="19"/>
  <c r="AX80" i="19"/>
  <c r="AY78" i="19"/>
  <c r="AX70" i="19"/>
  <c r="AY68" i="19"/>
  <c r="AY71" i="19"/>
  <c r="AX73" i="19"/>
  <c r="AX64" i="19"/>
  <c r="AY62" i="19"/>
  <c r="AY94" i="19"/>
  <c r="AX96" i="19"/>
  <c r="AY87" i="19"/>
  <c r="AX89" i="19"/>
  <c r="AY65" i="19"/>
  <c r="AX67" i="19"/>
  <c r="AY84" i="19"/>
  <c r="AX86" i="19"/>
  <c r="AY90" i="19"/>
  <c r="AX92" i="19"/>
  <c r="AY74" i="19"/>
  <c r="AX76" i="19"/>
  <c r="AV20" i="8"/>
  <c r="AW13" i="8"/>
  <c r="AO12" i="8"/>
  <c r="AO14" i="8" s="1"/>
  <c r="AN19" i="8"/>
  <c r="AN21" i="8"/>
  <c r="AX35" i="13" l="1"/>
  <c r="AY80" i="19"/>
  <c r="AZ78" i="19"/>
  <c r="AY67" i="19"/>
  <c r="AZ65" i="19"/>
  <c r="AY96" i="19"/>
  <c r="AZ94" i="19"/>
  <c r="AY73" i="19"/>
  <c r="AZ71" i="19"/>
  <c r="AY83" i="19"/>
  <c r="AZ81" i="19"/>
  <c r="AY92" i="19"/>
  <c r="AZ90" i="19"/>
  <c r="AY64" i="19"/>
  <c r="AZ62" i="19"/>
  <c r="AY70" i="19"/>
  <c r="AZ68" i="19"/>
  <c r="AY76" i="19"/>
  <c r="AZ74" i="19"/>
  <c r="AY86" i="19"/>
  <c r="AZ84" i="19"/>
  <c r="AY89" i="19"/>
  <c r="AZ87" i="19"/>
  <c r="AY108" i="19"/>
  <c r="AZ106" i="19"/>
  <c r="AX13" i="8"/>
  <c r="AW20" i="8"/>
  <c r="AP12" i="8"/>
  <c r="AP14" i="8" s="1"/>
  <c r="AO19" i="8"/>
  <c r="AO21" i="8"/>
  <c r="AY35" i="13" l="1"/>
  <c r="BA87" i="19"/>
  <c r="AZ89" i="19"/>
  <c r="BA74" i="19"/>
  <c r="AZ76" i="19"/>
  <c r="BA62" i="19"/>
  <c r="AZ64" i="19"/>
  <c r="BA71" i="19"/>
  <c r="AZ73" i="19"/>
  <c r="AZ67" i="19"/>
  <c r="BA65" i="19"/>
  <c r="AZ108" i="19"/>
  <c r="BA106" i="19"/>
  <c r="BA84" i="19"/>
  <c r="AZ86" i="19"/>
  <c r="AZ70" i="19"/>
  <c r="BA68" i="19"/>
  <c r="AZ92" i="19"/>
  <c r="BA90" i="19"/>
  <c r="BA81" i="19"/>
  <c r="AZ83" i="19"/>
  <c r="AZ96" i="19"/>
  <c r="BA94" i="19"/>
  <c r="AZ80" i="19"/>
  <c r="BA78" i="19"/>
  <c r="AX20" i="8"/>
  <c r="AY13" i="8"/>
  <c r="AQ12" i="8"/>
  <c r="AQ14" i="8" s="1"/>
  <c r="AP19" i="8"/>
  <c r="AP21" i="8"/>
  <c r="AZ35" i="13" l="1"/>
  <c r="BB94" i="19"/>
  <c r="BA96" i="19"/>
  <c r="BB90" i="19"/>
  <c r="BA92" i="19"/>
  <c r="BA67" i="19"/>
  <c r="BB65" i="19"/>
  <c r="BB84" i="19"/>
  <c r="BA86" i="19"/>
  <c r="BA76" i="19"/>
  <c r="BB74" i="19"/>
  <c r="BA80" i="19"/>
  <c r="BB78" i="19"/>
  <c r="BB68" i="19"/>
  <c r="BA70" i="19"/>
  <c r="BB106" i="19"/>
  <c r="BA108" i="19"/>
  <c r="BB81" i="19"/>
  <c r="BA83" i="19"/>
  <c r="BB71" i="19"/>
  <c r="BA73" i="19"/>
  <c r="BA64" i="19"/>
  <c r="BB62" i="19"/>
  <c r="BA89" i="19"/>
  <c r="BB87" i="19"/>
  <c r="AY20" i="8"/>
  <c r="AZ13" i="8"/>
  <c r="AR12" i="8"/>
  <c r="AR14" i="8" s="1"/>
  <c r="AQ19" i="8"/>
  <c r="AQ21" i="8"/>
  <c r="BA35" i="13" l="1"/>
  <c r="BB64" i="19"/>
  <c r="BC62" i="19"/>
  <c r="BC74" i="19"/>
  <c r="BB76" i="19"/>
  <c r="BC81" i="19"/>
  <c r="BB83" i="19"/>
  <c r="BC68" i="19"/>
  <c r="BB70" i="19"/>
  <c r="BC84" i="19"/>
  <c r="BB86" i="19"/>
  <c r="BB92" i="19"/>
  <c r="BC90" i="19"/>
  <c r="BC87" i="19"/>
  <c r="BB89" i="19"/>
  <c r="BC78" i="19"/>
  <c r="BB80" i="19"/>
  <c r="BC65" i="19"/>
  <c r="BB67" i="19"/>
  <c r="BC71" i="19"/>
  <c r="BB73" i="19"/>
  <c r="BC106" i="19"/>
  <c r="BB108" i="19"/>
  <c r="BB96" i="19"/>
  <c r="BC94" i="19"/>
  <c r="BA13" i="8"/>
  <c r="AZ20" i="8"/>
  <c r="AS12" i="8"/>
  <c r="AS14" i="8" s="1"/>
  <c r="AR19" i="8"/>
  <c r="AR21" i="8"/>
  <c r="BB35" i="13" l="1"/>
  <c r="BD90" i="19"/>
  <c r="BC92" i="19"/>
  <c r="BD71" i="19"/>
  <c r="BC73" i="19"/>
  <c r="BC80" i="19"/>
  <c r="BD78" i="19"/>
  <c r="BD68" i="19"/>
  <c r="BC70" i="19"/>
  <c r="BC76" i="19"/>
  <c r="BD74" i="19"/>
  <c r="BC96" i="19"/>
  <c r="BD94" i="19"/>
  <c r="BD62" i="19"/>
  <c r="BC64" i="19"/>
  <c r="BD106" i="19"/>
  <c r="BC108" i="19"/>
  <c r="BC67" i="19"/>
  <c r="BD65" i="19"/>
  <c r="BC89" i="19"/>
  <c r="BD87" i="19"/>
  <c r="BD84" i="19"/>
  <c r="BC86" i="19"/>
  <c r="BC83" i="19"/>
  <c r="BD81" i="19"/>
  <c r="BB13" i="8"/>
  <c r="BA20" i="8"/>
  <c r="AT12" i="8"/>
  <c r="AT14" i="8" s="1"/>
  <c r="AS19" i="8"/>
  <c r="AS21" i="8"/>
  <c r="BC35" i="13" l="1"/>
  <c r="BD67" i="19"/>
  <c r="BE65" i="19"/>
  <c r="BD76" i="19"/>
  <c r="BE74" i="19"/>
  <c r="BD80" i="19"/>
  <c r="BE78" i="19"/>
  <c r="BD86" i="19"/>
  <c r="BE84" i="19"/>
  <c r="BE62" i="19"/>
  <c r="BD64" i="19"/>
  <c r="BE81" i="19"/>
  <c r="BD83" i="19"/>
  <c r="BE87" i="19"/>
  <c r="BD89" i="19"/>
  <c r="BE94" i="19"/>
  <c r="BD96" i="19"/>
  <c r="BE106" i="19"/>
  <c r="BD108" i="19"/>
  <c r="BE68" i="19"/>
  <c r="BD70" i="19"/>
  <c r="BE71" i="19"/>
  <c r="BD73" i="19"/>
  <c r="BD92" i="19"/>
  <c r="BE90" i="19"/>
  <c r="BB20" i="8"/>
  <c r="BC13" i="8"/>
  <c r="AU12" i="8"/>
  <c r="AT19" i="8"/>
  <c r="AT21" i="8"/>
  <c r="BD35" i="13" l="1"/>
  <c r="BE86" i="19"/>
  <c r="BF84" i="19"/>
  <c r="BF74" i="19"/>
  <c r="BE76" i="19"/>
  <c r="BF87" i="19"/>
  <c r="BE89" i="19"/>
  <c r="BF71" i="19"/>
  <c r="BE73" i="19"/>
  <c r="BF90" i="19"/>
  <c r="BE92" i="19"/>
  <c r="BE80" i="19"/>
  <c r="BF78" i="19"/>
  <c r="BE67" i="19"/>
  <c r="BF65" i="19"/>
  <c r="BF106" i="19"/>
  <c r="BE108" i="19"/>
  <c r="BE70" i="19"/>
  <c r="BF68" i="19"/>
  <c r="BE96" i="19"/>
  <c r="BF94" i="19"/>
  <c r="BE83" i="19"/>
  <c r="BF81" i="19"/>
  <c r="BF62" i="19"/>
  <c r="BE64" i="19"/>
  <c r="BD13" i="8"/>
  <c r="BC20" i="8"/>
  <c r="AU14" i="8"/>
  <c r="AU21" i="8" s="1"/>
  <c r="AV12" i="8"/>
  <c r="AU19" i="8"/>
  <c r="BE35" i="13" l="1"/>
  <c r="BG81" i="19"/>
  <c r="BF83" i="19"/>
  <c r="BF70" i="19"/>
  <c r="BG68" i="19"/>
  <c r="BF67" i="19"/>
  <c r="BG65" i="19"/>
  <c r="BF86" i="19"/>
  <c r="BG84" i="19"/>
  <c r="BF73" i="19"/>
  <c r="BG71" i="19"/>
  <c r="BF89" i="19"/>
  <c r="BG87" i="19"/>
  <c r="BG94" i="19"/>
  <c r="BF96" i="19"/>
  <c r="BF80" i="19"/>
  <c r="BG78" i="19"/>
  <c r="BF64" i="19"/>
  <c r="BG62" i="19"/>
  <c r="BG106" i="19"/>
  <c r="BF108" i="19"/>
  <c r="BG90" i="19"/>
  <c r="BF92" i="19"/>
  <c r="BG74" i="19"/>
  <c r="BF76" i="19"/>
  <c r="BD20" i="8"/>
  <c r="BE13" i="8"/>
  <c r="AV19" i="8"/>
  <c r="AV14" i="8"/>
  <c r="AV21" i="8" s="1"/>
  <c r="AW12" i="8"/>
  <c r="BF35" i="13" l="1"/>
  <c r="BG64" i="19"/>
  <c r="BH62" i="19"/>
  <c r="BH71" i="19"/>
  <c r="BG73" i="19"/>
  <c r="BH84" i="19"/>
  <c r="BG86" i="19"/>
  <c r="BG70" i="19"/>
  <c r="BH68" i="19"/>
  <c r="BG76" i="19"/>
  <c r="BH74" i="19"/>
  <c r="BH94" i="19"/>
  <c r="BG96" i="19"/>
  <c r="BG80" i="19"/>
  <c r="BH78" i="19"/>
  <c r="BH87" i="19"/>
  <c r="BG89" i="19"/>
  <c r="BH65" i="19"/>
  <c r="BG67" i="19"/>
  <c r="BG92" i="19"/>
  <c r="BH90" i="19"/>
  <c r="BH106" i="19"/>
  <c r="BG108" i="19"/>
  <c r="BG83" i="19"/>
  <c r="BH81" i="19"/>
  <c r="BF13" i="8"/>
  <c r="BE20" i="8"/>
  <c r="AW14" i="8"/>
  <c r="AW21" i="8" s="1"/>
  <c r="AX12" i="8"/>
  <c r="AW19" i="8"/>
  <c r="BG35" i="13" l="1"/>
  <c r="BI90" i="19"/>
  <c r="BI92" i="19" s="1"/>
  <c r="BH92" i="19"/>
  <c r="BI68" i="19"/>
  <c r="BI70" i="19" s="1"/>
  <c r="BH70" i="19"/>
  <c r="BH89" i="19"/>
  <c r="BI87" i="19"/>
  <c r="BI89" i="19" s="1"/>
  <c r="BI94" i="19"/>
  <c r="BI96" i="19" s="1"/>
  <c r="BH96" i="19"/>
  <c r="BH73" i="19"/>
  <c r="BI71" i="19"/>
  <c r="BI73" i="19" s="1"/>
  <c r="BH83" i="19"/>
  <c r="BI81" i="19"/>
  <c r="BI83" i="19" s="1"/>
  <c r="BH80" i="19"/>
  <c r="BI78" i="19"/>
  <c r="BI80" i="19" s="1"/>
  <c r="BH76" i="19"/>
  <c r="BI74" i="19"/>
  <c r="BI76" i="19" s="1"/>
  <c r="BH64" i="19"/>
  <c r="BI62" i="19"/>
  <c r="BI64" i="19" s="1"/>
  <c r="BI106" i="19"/>
  <c r="BI108" i="19" s="1"/>
  <c r="BH108" i="19"/>
  <c r="BI65" i="19"/>
  <c r="BI67" i="19" s="1"/>
  <c r="BH67" i="19"/>
  <c r="BH86" i="19"/>
  <c r="BI84" i="19"/>
  <c r="BI86" i="19" s="1"/>
  <c r="BF20" i="8"/>
  <c r="BG13" i="8"/>
  <c r="AY12" i="8"/>
  <c r="AZ12" i="8" s="1"/>
  <c r="AX19" i="8"/>
  <c r="AX14" i="8"/>
  <c r="AX21" i="8" s="1"/>
  <c r="BH35" i="13" l="1"/>
  <c r="AZ19" i="8"/>
  <c r="BA12" i="8"/>
  <c r="AZ14" i="8"/>
  <c r="AZ21" i="8" s="1"/>
  <c r="BH13" i="8"/>
  <c r="BG20" i="8"/>
  <c r="AY19" i="8"/>
  <c r="AY14" i="8"/>
  <c r="AY21" i="8" s="1"/>
  <c r="BI35" i="13" l="1"/>
  <c r="BI13" i="8"/>
  <c r="BI20" i="8" s="1"/>
  <c r="BH20" i="8"/>
  <c r="BA14" i="8"/>
  <c r="BA21" i="8" s="1"/>
  <c r="BB12" i="8"/>
  <c r="BA19" i="8"/>
  <c r="BB14" i="8" l="1"/>
  <c r="BB21" i="8" s="1"/>
  <c r="BC12" i="8"/>
  <c r="BB19" i="8"/>
  <c r="BD12" i="8" l="1"/>
  <c r="BC19" i="8"/>
  <c r="BC14" i="8"/>
  <c r="BC21" i="8" s="1"/>
  <c r="BD19" i="8" l="1"/>
  <c r="BE12" i="8"/>
  <c r="BD14" i="8"/>
  <c r="BD21" i="8" s="1"/>
  <c r="BE14" i="8" l="1"/>
  <c r="BE21" i="8" s="1"/>
  <c r="BF12" i="8"/>
  <c r="BE19" i="8"/>
  <c r="BG12" i="8" l="1"/>
  <c r="BF19" i="8"/>
  <c r="BF14" i="8"/>
  <c r="BF21" i="8" s="1"/>
  <c r="BH12" i="8" l="1"/>
  <c r="BG19" i="8"/>
  <c r="BG14" i="8"/>
  <c r="BG21" i="8" s="1"/>
  <c r="BH19" i="8" l="1"/>
  <c r="BH14" i="8"/>
  <c r="BH21" i="8" s="1"/>
  <c r="BI12" i="8"/>
  <c r="BI19" i="8" l="1"/>
  <c r="BI14" i="8"/>
  <c r="BI21" i="8" s="1"/>
</calcChain>
</file>

<file path=xl/comments1.xml><?xml version="1.0" encoding="utf-8"?>
<comments xmlns="http://schemas.openxmlformats.org/spreadsheetml/2006/main">
  <authors>
    <author>Piotr Mierzejewski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Dane opracowane na bazie wyników NSP'2011: </t>
        </r>
        <r>
          <rPr>
            <b/>
            <sz val="8"/>
            <color indexed="81"/>
            <rFont val="Tahoma"/>
            <family val="2"/>
            <charset val="238"/>
          </rPr>
          <t xml:space="preserve">38 497 tys.
</t>
        </r>
        <r>
          <rPr>
            <sz val="8"/>
            <color indexed="81"/>
            <rFont val="Tahoma"/>
            <family val="2"/>
            <charset val="238"/>
          </rPr>
          <t>Źródło: Mały Rocznik Statystyczny Polski 2016, Tabl. 2(64), Bilans ludności - Stan ludności w dniu 1 stycznia 2010</t>
        </r>
      </text>
    </comment>
    <comment ref="K7" authorId="0" shapeId="0">
      <text>
        <r>
          <rPr>
            <sz val="8"/>
            <color indexed="81"/>
            <rFont val="Tahoma"/>
            <family val="2"/>
            <charset val="238"/>
          </rPr>
          <t>Dane opracowane na bazie wyników NSP'2011.</t>
        </r>
      </text>
    </comment>
  </commentList>
</comments>
</file>

<file path=xl/sharedStrings.xml><?xml version="1.0" encoding="utf-8"?>
<sst xmlns="http://schemas.openxmlformats.org/spreadsheetml/2006/main" count="743" uniqueCount="275">
  <si>
    <t>POLSKA</t>
  </si>
  <si>
    <t>Źródło: ECB, http://sdw.ecb.europa.eu/quickview.do?SERIES_KEY=120.EXR.A.PLN.EUR.SP00.A</t>
  </si>
  <si>
    <t xml:space="preserve">PM2.5  </t>
  </si>
  <si>
    <t>Poland</t>
  </si>
  <si>
    <t>55-59</t>
  </si>
  <si>
    <t>60-64</t>
  </si>
  <si>
    <t>65-69</t>
  </si>
  <si>
    <t>70-74</t>
  </si>
  <si>
    <t>75-79</t>
  </si>
  <si>
    <t>dB</t>
  </si>
  <si>
    <t>Elastyczność X</t>
  </si>
  <si>
    <t>VoT</t>
  </si>
  <si>
    <t>Elastyczność Y</t>
  </si>
  <si>
    <t>EUR, 2008</t>
  </si>
  <si>
    <t>PLN, 2008</t>
  </si>
  <si>
    <t>High</t>
  </si>
  <si>
    <t>Medium</t>
  </si>
  <si>
    <t>Low</t>
  </si>
  <si>
    <t>Indeksacja = inflacja EUR</t>
  </si>
  <si>
    <t>Wskaźnik korekty</t>
  </si>
  <si>
    <t>Wskaźnik przeliczenia na statki morskie</t>
  </si>
  <si>
    <t>Rok</t>
  </si>
  <si>
    <t>Cyprus</t>
  </si>
  <si>
    <t>Malta</t>
  </si>
  <si>
    <t>Norway</t>
  </si>
  <si>
    <t>Switzerland</t>
  </si>
  <si>
    <t>EU27-Malta-Cypr+No+Ch</t>
  </si>
  <si>
    <t>EU 27</t>
  </si>
  <si>
    <t>Parytet PKB dla Polski</t>
  </si>
  <si>
    <t>EU27-Malta-Cypr</t>
  </si>
  <si>
    <t>Transport:</t>
  </si>
  <si>
    <t>Drogowy</t>
  </si>
  <si>
    <t>Kolejowy</t>
  </si>
  <si>
    <t>Lotniczy</t>
  </si>
  <si>
    <t>Wody śródlądowe</t>
  </si>
  <si>
    <t>Morski</t>
  </si>
  <si>
    <t>Czas w porcie</t>
  </si>
  <si>
    <t>Oczekiwanie na śluzę</t>
  </si>
  <si>
    <t>Kontenery</t>
  </si>
  <si>
    <t>n/a</t>
  </si>
  <si>
    <t>Ładunek nieskonteneryzowany</t>
  </si>
  <si>
    <t>Średnio</t>
  </si>
  <si>
    <t>Waga w t</t>
  </si>
  <si>
    <t>Źródło: Values of time and reliability in passenger and freight transport in The Netherlands, str. 51, tab. 23</t>
  </si>
  <si>
    <t xml:space="preserve">Źródło: VALUE OF FREIGHT TRAVEL-TIME SAVINGS, Gerard de Jong, 2000 </t>
  </si>
  <si>
    <t>Ładunek na 1 pojeździe w tonach, wartości przyjęte do badań holenderskich</t>
  </si>
  <si>
    <t>Oszczędność czasu dla towarów, na 1 pojazdo-godzinę, wartości holenderskie na 2010 r., EUR</t>
  </si>
  <si>
    <t>PKB per capita w PPS</t>
  </si>
  <si>
    <t>Liczba ludności</t>
  </si>
  <si>
    <t>Parytet PKB - korekta dla Polski</t>
  </si>
  <si>
    <t>Służbowe</t>
  </si>
  <si>
    <t>Transport</t>
  </si>
  <si>
    <t>Pozostałe (krótki dystans)</t>
  </si>
  <si>
    <t>Autobus</t>
  </si>
  <si>
    <t>Korekta o parytet PKB</t>
  </si>
  <si>
    <t>Ładunek</t>
  </si>
  <si>
    <t>NMVOC</t>
  </si>
  <si>
    <t>obszar miejski</t>
  </si>
  <si>
    <t>obszar zamiejski</t>
  </si>
  <si>
    <r>
      <t>NO</t>
    </r>
    <r>
      <rPr>
        <vertAlign val="subscript"/>
        <sz val="11"/>
        <color indexed="8"/>
        <rFont val="Calibri"/>
        <family val="2"/>
        <charset val="238"/>
      </rPr>
      <t>x</t>
    </r>
  </si>
  <si>
    <r>
      <t>SO</t>
    </r>
    <r>
      <rPr>
        <vertAlign val="subscript"/>
        <sz val="11"/>
        <color indexed="8"/>
        <rFont val="Calibri"/>
        <family val="2"/>
        <charset val="238"/>
      </rPr>
      <t>2</t>
    </r>
  </si>
  <si>
    <t>I METODA - koszty krańcowe 1 pojazdo-km</t>
  </si>
  <si>
    <t>Parametry przyjęte w kalkulatorze: region Polska, elastyczność przeliczenia parytetu siły nabywczej 1</t>
  </si>
  <si>
    <t>Dane z kalkulatora Update of the Handbook on External Costs of Transport (RICARDO-AEA 2014)</t>
  </si>
  <si>
    <t>Samochód osobowy</t>
  </si>
  <si>
    <t>Motocykl</t>
  </si>
  <si>
    <t>Samochód dostawczy</t>
  </si>
  <si>
    <t>Pojazd ciężarowy</t>
  </si>
  <si>
    <t>Pojazd</t>
  </si>
  <si>
    <t>Pora dnia</t>
  </si>
  <si>
    <t>Dzień</t>
  </si>
  <si>
    <t>Noc</t>
  </si>
  <si>
    <t>Natężenie ruchu</t>
  </si>
  <si>
    <t>Wysokie</t>
  </si>
  <si>
    <t>Niskie</t>
  </si>
  <si>
    <t>Teren miejski</t>
  </si>
  <si>
    <t>Teren podmiejski</t>
  </si>
  <si>
    <t>Teren zamiejski</t>
  </si>
  <si>
    <t>Średnia proporcja pór dnia</t>
  </si>
  <si>
    <t>Źródło: NK</t>
  </si>
  <si>
    <t>II METODA - koszty średnie na osobę</t>
  </si>
  <si>
    <t>Koszt średni na osobę, na którą hałas oddziałuje znacząco dla Polski - EUR w 2008 roku</t>
  </si>
  <si>
    <t>Wartość emisji gazów cieplarnianych wg Europejskiego Banku Inwestycyjnego (EUR/t CO2, ceny 2006)</t>
  </si>
  <si>
    <t>Scenariusz</t>
  </si>
  <si>
    <t>Co roku dodajemy</t>
  </si>
  <si>
    <t>Wartość podstawowa - 2010 r.</t>
  </si>
  <si>
    <t>Źródło: External Costs of Transport in Europe, Update Study for 2008 (2011), Table 1</t>
  </si>
  <si>
    <t>Transport pasażerski</t>
  </si>
  <si>
    <t>Transport drogowy</t>
  </si>
  <si>
    <t>Transport towarowy</t>
  </si>
  <si>
    <t>Trasport kolejowy</t>
  </si>
  <si>
    <t>Transport lotniczy</t>
  </si>
  <si>
    <t>Drogowy razem</t>
  </si>
  <si>
    <t>Towarowy</t>
  </si>
  <si>
    <t>Samochody osobowe</t>
  </si>
  <si>
    <t>Autobusy</t>
  </si>
  <si>
    <t>Motocykle</t>
  </si>
  <si>
    <t>Pasażerski</t>
  </si>
  <si>
    <t>Dostawcze</t>
  </si>
  <si>
    <t>Ciężarowe</t>
  </si>
  <si>
    <t>Wypadki</t>
  </si>
  <si>
    <t>Hałas</t>
  </si>
  <si>
    <t>Kongestia (koszty opóźnień)</t>
  </si>
  <si>
    <t>Źródło: External Costs of Transport in Europe, Update Study for 2008 (2011), Table 24, scenariusz minimum</t>
  </si>
  <si>
    <t>Koszty jednostkowe, Unia Europejska bez Malty i Cypru, z uwzględnieniem Norwegii i Szwajcarii, EUR 2008</t>
  </si>
  <si>
    <t>Koszty jednostkowe, Unia Europejska bez Malty i Cypru, z uwzględnieniem Norwegii i Szwajcarii, EUR 2008 - uzupełnione</t>
  </si>
  <si>
    <t>EUR/1000 paskm</t>
  </si>
  <si>
    <t>EUR/1000 tkm</t>
  </si>
  <si>
    <t>PLN/1000 paskm</t>
  </si>
  <si>
    <t>PLN/1000 tkm</t>
  </si>
  <si>
    <t>DANE ŹRÓDŁOWE</t>
  </si>
  <si>
    <t>Transport morski</t>
  </si>
  <si>
    <t>Koszty jednostkowe, Polska, PLN 2008 - uzupełnione</t>
  </si>
  <si>
    <t>Źródło: GUS, Prognoza ludności na lata 2014-2050, 2014</t>
  </si>
  <si>
    <t>Źródło: Opracowanie własne</t>
  </si>
  <si>
    <t>Źródło: Ricardo AEA, tabela 15, str. 37</t>
  </si>
  <si>
    <t>EUR, 2010</t>
  </si>
  <si>
    <t>PLN, 2010</t>
  </si>
  <si>
    <t>Oszczędność czasu dla towarów, na 1 tono-godzinę, wartości holenderskie na 2010 r., EUR</t>
  </si>
  <si>
    <t>Oszczędność czasu dla towarów, na 1 tono-godzinę, wartości polskie - indeksacja w czasie</t>
  </si>
  <si>
    <t>Indeksacja = X * (PKB per cap PL) * inflacja PL</t>
  </si>
  <si>
    <t>Indeksacja = Y * (PKB per cap PL) * inflacja PL</t>
  </si>
  <si>
    <t>Indeksacja = Y * (PKB per cap PL) * inflacja PL, skumulowane od 2010</t>
  </si>
  <si>
    <t>Indeksacja = Y * (PKB per cap PL) * inflacja PL, skumulowane od 2008</t>
  </si>
  <si>
    <t>Źródło: "External Costs of Transport", Delft, INFRAS 2011 Table 60</t>
  </si>
  <si>
    <t>Ofiara śmiertelna</t>
  </si>
  <si>
    <t>Ofiara ciężko ranna</t>
  </si>
  <si>
    <t>Ofiara lekko ranna</t>
  </si>
  <si>
    <t>Źródło: NK - lipiec 2015</t>
  </si>
  <si>
    <t>v [km/h]</t>
  </si>
  <si>
    <t>LV</t>
  </si>
  <si>
    <t>HGV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</si>
  <si>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</si>
  <si>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</si>
  <si>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</si>
  <si>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</si>
  <si>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</si>
  <si>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</si>
  <si>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</si>
  <si>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</si>
  <si>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</si>
  <si>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</si>
  <si>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101-110</t>
  </si>
  <si>
    <t>111-120</t>
  </si>
  <si>
    <t>121-130</t>
  </si>
  <si>
    <t>131-140</t>
  </si>
  <si>
    <t>Jednostkowe koszty zanieczyszczenia środowiska - przykład kształtowania się kosztu w latach [PLN/pojkm]</t>
  </si>
  <si>
    <t>Jednostkowe koszty hałasu - przykład kształtowania się kosztu w latach [PLN/pojkm]</t>
  </si>
  <si>
    <t>Jednostkowe koszty eksploatacji pojazdów w transporcie drogowym - przykład kształtowania się kosztu w latach [PLN/pojkm]</t>
  </si>
  <si>
    <t>Koszty jednostkowe zanieczyszczenia środowiska w transporcie drogowym</t>
  </si>
  <si>
    <t>Koszty jednostkowe czasu pasażerów i prowadzących pojazdy, wszystkie gałęzie transportu</t>
  </si>
  <si>
    <t>Służbowe*</t>
  </si>
  <si>
    <t>Koszty jednostkowe eksploatacji pojazdów w transporcie drogowym</t>
  </si>
  <si>
    <t>Koszty jednostkowe hałasu w transporcie lądowym</t>
  </si>
  <si>
    <t>Koszty jednostkowe wypadków</t>
  </si>
  <si>
    <t>Straty materialne*</t>
  </si>
  <si>
    <t>*straty materialne odnoszą się tylko do transportu drogowego</t>
  </si>
  <si>
    <t>Koszty jednostkowe zmian klimatycznych, wszystkie gałęzie transportu</t>
  </si>
  <si>
    <t>Wartość podstawowa (2010 r.)</t>
  </si>
  <si>
    <t>Koszty jednostkowe czasu w transporcie towarowym</t>
  </si>
  <si>
    <t>Wody śródlądowe 
- czas oczekiwania w porcie</t>
  </si>
  <si>
    <t>Czas 
w porcie</t>
  </si>
  <si>
    <t>Śluzowanie</t>
  </si>
  <si>
    <t>Wody śródlądowe 
- czas śluzowania</t>
  </si>
  <si>
    <t>Koszty jednostkowe zanieczyszczenia środowiska w transporcie lądowym</t>
  </si>
  <si>
    <t>Koszty jednostkowe hałasu w transporcie drogowym</t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</si>
  <si>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</si>
  <si>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zamiejski</t>
    </r>
  </si>
  <si>
    <r>
      <t xml:space="preserve">Teren </t>
    </r>
    <r>
      <rPr>
        <sz val="9"/>
        <color theme="1"/>
        <rFont val="Calibri"/>
        <family val="2"/>
        <charset val="238"/>
        <scheme val="minor"/>
      </rPr>
      <t>miejski</t>
    </r>
  </si>
  <si>
    <t>Koszty jednostkowe efektów zewnętrznych transportu</t>
  </si>
  <si>
    <t>Jednostkowe koszty zdarzeń drogowych, PLN/zdarzenie dla Polski, indeksacja w czasie</t>
  </si>
  <si>
    <r>
      <t xml:space="preserve">Źródło: </t>
    </r>
    <r>
      <rPr>
        <i/>
        <sz val="11"/>
        <color indexed="8"/>
        <rFont val="Calibri"/>
        <family val="2"/>
        <charset val="238"/>
      </rPr>
      <t>The Economic Appraisal of Investment Projects at the EIB, Europejski Bank Inwestycyjny marzec 2013,  tabela 4.1, str. 25</t>
    </r>
  </si>
  <si>
    <r>
      <t xml:space="preserve">Teren 
</t>
    </r>
    <r>
      <rPr>
        <sz val="9"/>
        <rFont val="Calibri"/>
        <family val="2"/>
        <charset val="238"/>
        <scheme val="minor"/>
      </rPr>
      <t>miejski</t>
    </r>
  </si>
  <si>
    <r>
      <t xml:space="preserve">Teren </t>
    </r>
    <r>
      <rPr>
        <sz val="9"/>
        <rFont val="Calibri"/>
        <family val="2"/>
        <charset val="238"/>
        <scheme val="minor"/>
      </rPr>
      <t>podmiejski</t>
    </r>
  </si>
  <si>
    <r>
      <t xml:space="preserve">Teren </t>
    </r>
    <r>
      <rPr>
        <sz val="9"/>
        <rFont val="Calibri"/>
        <family val="2"/>
        <charset val="238"/>
        <scheme val="minor"/>
      </rPr>
      <t>zamiejski</t>
    </r>
  </si>
  <si>
    <t>Koszt średni na osobę, na którą hałas oddziałuje znacząco, dla Polski - PLN, indeksacja w czasie</t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</si>
  <si>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wyższy)</t>
    </r>
  </si>
  <si>
    <r>
      <t xml:space="preserve">Zmiana klimatu </t>
    </r>
    <r>
      <rPr>
        <sz val="9"/>
        <color theme="1"/>
        <rFont val="Calibri"/>
        <family val="2"/>
        <charset val="238"/>
        <scheme val="minor"/>
      </rPr>
      <t>(scenariusz niższy)</t>
    </r>
  </si>
  <si>
    <r>
      <t xml:space="preserve">Zanieczyszczenie </t>
    </r>
    <r>
      <rPr>
        <sz val="9"/>
        <color theme="1"/>
        <rFont val="Calibri"/>
        <family val="2"/>
        <charset val="238"/>
        <scheme val="minor"/>
      </rPr>
      <t>dolnych warstw atmosfery</t>
    </r>
  </si>
  <si>
    <r>
      <t xml:space="preserve">Kongestia </t>
    </r>
    <r>
      <rPr>
        <sz val="9"/>
        <color theme="1"/>
        <rFont val="Calibri"/>
        <family val="2"/>
        <charset val="238"/>
        <scheme val="minor"/>
      </rPr>
      <t>(koszty opóźnień)</t>
    </r>
  </si>
  <si>
    <t>Koszty jednostkowe emisji zanieczyszczeń w transporcie lądowym* na tonę substancji wyemitowanej, w EUR 2010</t>
  </si>
  <si>
    <t>*Mogą być stosowane tylko dla wyceny redukcji emisji niezwiązanej ze zmianą wolumenu transportu (zmniejszeniem liczby pojazdów, zmianą ich prędkości lub typu nawierzchni) na podstawie specyfikacji technicznej taboru.</t>
  </si>
  <si>
    <t>Motywacja podróży</t>
  </si>
  <si>
    <r>
      <t xml:space="preserve">Jednostkowe koszty eksploatacji pojazdów [PLN/pojkm] – teren płaski 
</t>
    </r>
    <r>
      <rPr>
        <b/>
        <sz val="10"/>
        <color indexed="8"/>
        <rFont val="Calibri"/>
        <family val="2"/>
        <charset val="238"/>
        <scheme val="minor"/>
      </rPr>
      <t>(</t>
    </r>
    <r>
      <rPr>
        <b/>
        <u/>
        <sz val="10"/>
        <color indexed="8"/>
        <rFont val="Calibri"/>
        <family val="2"/>
        <charset val="238"/>
        <scheme val="minor"/>
      </rPr>
      <t>nawierzchnia nowa</t>
    </r>
    <r>
      <rPr>
        <b/>
        <sz val="10"/>
        <color indexed="8"/>
        <rFont val="Calibri"/>
        <family val="2"/>
        <charset val="238"/>
        <scheme val="minor"/>
      </rPr>
      <t>)</t>
    </r>
  </si>
  <si>
    <r>
      <t xml:space="preserve">Jednostkowe koszty eksploatacji pojazdów [PLN/pojkm] – teren płaski 
</t>
    </r>
    <r>
      <rPr>
        <b/>
        <sz val="9"/>
        <color indexed="8"/>
        <rFont val="Calibri"/>
        <family val="2"/>
        <charset val="238"/>
        <scheme val="minor"/>
      </rPr>
      <t>(</t>
    </r>
    <r>
      <rPr>
        <b/>
        <u/>
        <sz val="9"/>
        <color indexed="8"/>
        <rFont val="Calibri"/>
        <family val="2"/>
        <charset val="238"/>
        <scheme val="minor"/>
      </rPr>
      <t>nawierzchnia zdegradowana</t>
    </r>
    <r>
      <rPr>
        <b/>
        <sz val="9"/>
        <color indexed="8"/>
        <rFont val="Calibri"/>
        <family val="2"/>
        <charset val="238"/>
        <scheme val="minor"/>
      </rPr>
      <t>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</si>
  <si>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</si>
  <si>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miejski 
</t>
    </r>
    <r>
      <rPr>
        <b/>
        <sz val="9"/>
        <rFont val="Calibri"/>
        <family val="2"/>
        <charset val="238"/>
        <scheme val="minor"/>
      </rPr>
      <t>(nawierzchnia zdegradowana)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</si>
  <si>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nowa)</t>
    </r>
  </si>
  <si>
    <r>
      <t xml:space="preserve">Jednostkowe koszty zanieczyszczenia środowiska [PLN/pojkm] - teren płaski zamiejski 
</t>
    </r>
    <r>
      <rPr>
        <b/>
        <sz val="9"/>
        <rFont val="Calibri"/>
        <family val="2"/>
        <charset val="238"/>
        <scheme val="minor"/>
      </rPr>
      <t>(nawierzchnia zdegradowana)</t>
    </r>
  </si>
  <si>
    <t>przedział dB(A)</t>
  </si>
  <si>
    <t>Rodzaj efektu zewnętrznego</t>
  </si>
  <si>
    <t>Źródło: porównanie spalania paliwa statków morskich i rzecznych, Vademecum Beneficjenta, CUPT 2016</t>
  </si>
  <si>
    <t>ECT 2011</t>
  </si>
  <si>
    <t>Ciężko ranni</t>
  </si>
  <si>
    <t>Lekko ranni</t>
  </si>
  <si>
    <t>Źródło: "Stan bezpieczeństwa Ruchu Drogowego oraz działania realizowane w tym zakresie - 2013", Krajowa Rada Bezpieczeństwa Ruchu Drogowego</t>
  </si>
  <si>
    <t>Ofiara ranna (średni koszt)</t>
  </si>
  <si>
    <t>EUR/PLN kurs wymiany (średnioroczny)</t>
  </si>
  <si>
    <t>Ludność Polski ogółem (w dn. 31.XII), tys.</t>
  </si>
  <si>
    <t>Zmiana PKB Polski w cenach stałych średniorocznych (rok poprzedni =100)</t>
  </si>
  <si>
    <t>Zmiana PKB Polski per capita w cenach stałych średniorocznych (rok poprzedni =100)</t>
  </si>
  <si>
    <t>Źródło: opracowanie własne na podst. NK</t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</si>
  <si>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dzień</t>
    </r>
  </si>
  <si>
    <r>
      <t>Średni udział ruchu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nocy</t>
    </r>
  </si>
  <si>
    <t>Jednostkowe koszty hałasu [PLN/pojkm] - obszar miejski</t>
  </si>
  <si>
    <t>Jednostkowe koszty hałasu [PLN/pojkm] - obszar zamiejski</t>
  </si>
  <si>
    <r>
      <t>LV, miejski, średnio w</t>
    </r>
    <r>
      <rPr>
        <sz val="11"/>
        <rFont val="Czcionka tekstu podstawowego"/>
        <charset val="238"/>
      </rPr>
      <t> </t>
    </r>
    <r>
      <rPr>
        <sz val="11"/>
        <rFont val="Calibri"/>
        <family val="2"/>
        <charset val="238"/>
        <scheme val="minor"/>
      </rPr>
      <t>dobie</t>
    </r>
  </si>
  <si>
    <t>Koszty jednostkowe czasu dla podróży pasażerskich [PLN/pasgodz] - Polska, indeksacja w czasie</t>
  </si>
  <si>
    <t>Średnie proporcje liczby ofiar ciężko rannych i lekko rannych w wypadkach drogowych</t>
  </si>
  <si>
    <t>Źródło: opracowanie własne na podst. "Wycena kosztów wypadków i kolizji drogowych na sieci dróg w Polsce na koniec roku 2013", IBDiM, listopad 2014. str. 45</t>
  </si>
  <si>
    <t>Dom-praca</t>
  </si>
  <si>
    <t>* pasażerowie podróżujący w celach służbowych oraz prowadzący pojazdy</t>
  </si>
  <si>
    <t>Liczba ludności Polski (w dn. 31.XII) - prognoza GUS</t>
  </si>
  <si>
    <t>Zmiana PKB Polski per capita w cenach stałych średniorocznych - prognoza</t>
  </si>
  <si>
    <t>Krańcowe koszty zewnętrzne hałasu dla Polski, EUR na 1000 pojkm, 2010</t>
  </si>
  <si>
    <t>Krańcowe koszty zewnętrzne hałasu dla Polski, EUR na 1 pojkm, 2010</t>
  </si>
  <si>
    <t>1 stycznia 2008</t>
  </si>
  <si>
    <t>UWAGA: W KOLEJNYCH LATACH INDEKSACJA O 0,8 WZROSTU PKB ORAZ INDEKSACJA INFLACJĄ POLSKĄ NA POCZĄTEK ROKU BAZOWEGO ANALIZY I KOREKTA KOSZTÓW ZMIANY KLIMATU NA POCZĄTEK ROKU BAZOWEGO</t>
  </si>
  <si>
    <t>Źródło: Eurostat, http://ec.europa.eu/eurostat/data/database, "National Accounts (including GDP) (ESA 95), Annual national accounts, GDP and main components - current prices (nama_gdp_c), GDP at market prices, PPS per inhabitant" oraz "Population on 1 January by age and sex"</t>
  </si>
  <si>
    <t>Zmiana liczby ludności, wskaźnik (rok poprzedni =1)</t>
  </si>
  <si>
    <t>Zmiana liczby ludności Polski, wskaźnik (rok poprzedni =1)</t>
  </si>
  <si>
    <t>PKB Polski per capita w PPS, 2010</t>
  </si>
  <si>
    <t>PKB Holandii per capita w PPS, 2010</t>
  </si>
  <si>
    <t>Wartości przyjęte za:  CE Delft, Infras, Fraunhofer ISI (2011) "External Costs of Transport in Europe", indeksacja do cen 2010</t>
  </si>
  <si>
    <t>Inflacja średnioroczna CPI dla Polski, GUS, wskaźnik (rok poprzedni =100)</t>
  </si>
  <si>
    <t>Inflacja średnioroczna HICP dla Polski, Eurostat, stopa zmian</t>
  </si>
  <si>
    <t>Inflacja średnioroczna HICP dla Polski, Eurostat, wskaźnik (rok poprzedni =100)</t>
  </si>
  <si>
    <t>Inflacja średnioroczna HICP dla strefy euro 19, Eurostat, stopa zmian</t>
  </si>
  <si>
    <t>Inflacja średnioroczna HICP dla strefy euro 19, Eurostat, indeks (rok poprzedni =1)</t>
  </si>
  <si>
    <t>Handbook on External… (Ricardo-AEA 2014)</t>
  </si>
  <si>
    <t>Pozostałe koszty jednostkowe HEATC0</t>
  </si>
  <si>
    <t>Źródło: Eurostat, http://ec.europa.eu/eurostat/data/database, National Accounts (including GDP) (ESA 95), Annual national accounts, GDP and main components - current prices (nama_gdp_c), GDP at market prices, Current prices, PPS per capita</t>
  </si>
  <si>
    <t>EUR 2002</t>
  </si>
  <si>
    <t>Samochód, Pociąg</t>
  </si>
  <si>
    <t>Samolot</t>
  </si>
  <si>
    <t>Motywacja podróży/ 
Środek transportu</t>
  </si>
  <si>
    <t>Dojazdy dom-praca</t>
  </si>
  <si>
    <t>Krótkie odległości</t>
  </si>
  <si>
    <t>Długie odległości</t>
  </si>
  <si>
    <t>Pozostałe</t>
  </si>
  <si>
    <t>Koszty czasu w zależności od motywacji [EUR/pasgodz 2002] za: HEATCO, deliverable 5, Table 0.3, Table 0.4</t>
  </si>
  <si>
    <t>Źródło: opracowanie własne na podstawie HEATCO i własnych założeń w/s udziału poszczególnych środków transportu i odległości przejazdu</t>
  </si>
  <si>
    <t>HEATCO</t>
  </si>
  <si>
    <t>założenia własne</t>
  </si>
  <si>
    <t>Źródło</t>
  </si>
  <si>
    <t>obliczenia własne</t>
  </si>
  <si>
    <r>
      <rPr>
        <sz val="11"/>
        <rFont val="Calibri"/>
        <family val="2"/>
        <charset val="238"/>
      </rPr>
      <t>Σ</t>
    </r>
    <r>
      <rPr>
        <sz val="11"/>
        <rFont val="Calibri"/>
        <family val="2"/>
        <charset val="238"/>
        <scheme val="minor"/>
      </rPr>
      <t xml:space="preserve"> &lt;100%</t>
    </r>
  </si>
  <si>
    <r>
      <rPr>
        <sz val="11"/>
        <rFont val="Calibri"/>
        <family val="2"/>
        <charset val="238"/>
      </rPr>
      <t>Σ</t>
    </r>
    <r>
      <rPr>
        <sz val="11"/>
        <rFont val="Calibri"/>
        <family val="2"/>
        <charset val="238"/>
        <scheme val="minor"/>
      </rPr>
      <t xml:space="preserve"> &gt;100%</t>
    </r>
  </si>
  <si>
    <t>Udziały 1</t>
  </si>
  <si>
    <t>Udziały 2</t>
  </si>
  <si>
    <t>Jest tak, ponieważ wg wytycznych dot. AKK przy dyskontowaniu przyjmuje się, że przepływy pieniężne przypadają na początek okresów rocznych (dla roku bazowego współczynnik dyskonta wynosi 1).</t>
  </si>
  <si>
    <t>Zmiana PKB Polski w cenach stałych średniorocznych - prognoza MinFin</t>
  </si>
  <si>
    <t xml:space="preserve">Przyjęto założenie, że po roku 2050 liczba ludności Polski będzie malała w takim samym tempie, jak średnio w latach 2041-2050. </t>
  </si>
  <si>
    <t>Koniec roku:</t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</si>
  <si>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</si>
  <si>
    <r>
      <t xml:space="preserve">31-40, LV, </t>
    </r>
    <r>
      <rPr>
        <sz val="9"/>
        <rFont val="Calibri"/>
        <family val="2"/>
        <charset val="238"/>
        <scheme val="minor"/>
      </rPr>
      <t>nawierzchnia nowa</t>
    </r>
    <r>
      <rPr>
        <sz val="11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teren miejski</t>
    </r>
  </si>
  <si>
    <t>Krańcowe koszty zewnętrzne hałasu, PLN na 1 pojkm, indeksacja w czasie, wartości na koniec danego roku</t>
  </si>
  <si>
    <t>Koszty jednostkowe emisji zanieczyszczeń w transporcie lądowym* na tonę substancji wyemitowanej, w PLN, indeksacja w czasie, wartości na koniec danego roku</t>
  </si>
  <si>
    <t>Wartość dla koniec danego roku</t>
  </si>
  <si>
    <t>Źródło: Obliczenie własne na podst. GUS, https://stat.gov.pl/wskazniki-makroekonomiczne/</t>
  </si>
  <si>
    <r>
      <t xml:space="preserve">WSPÓŁCZYNNIKI INDEKSACJI WARTOŚCI PIENIĘŻNYCH </t>
    </r>
    <r>
      <rPr>
        <b/>
        <u/>
        <sz val="12"/>
        <rFont val="Calibri"/>
        <family val="2"/>
        <charset val="238"/>
        <scheme val="minor"/>
      </rPr>
      <t>NA KONIEC DANEGO ROKU</t>
    </r>
  </si>
  <si>
    <t>CO2 - EIB Carbon Footprint</t>
  </si>
  <si>
    <t>Wartość emisji gazów cieplarnianych wg Europejskiego Banku Inwestycyjnego (EUR/t CO2) - indeksacja w czasie (ceny nominalne do 2021 roku włącznie, potem realne)</t>
  </si>
  <si>
    <t>Źródło: GUS, https://stat.gov.pl/wskazniki-makroekonomiczne/ - Roczne wskaźniki makroekonomiczne, arkusz "RACH_NARODOWE_ESA2010" (aktualizacja 27.04.2022)</t>
  </si>
  <si>
    <t>Źródło: GUS, https://stat.gov.pl/wskazniki-makroekonomiczne/ - Roczne wskaźniki makroekonomiczne, arkusz "LUDNOŚĆ" (aktualizacja 06.05.2022)</t>
  </si>
  <si>
    <t>Źródło: GUS, https://stat.gov.pl/wskazniki-makroekonomiczne/ - Roczne wskaźniki makroekonomiczne, arkusz "WSKAŹNIKI CEN" (aktualizacja 20.04.2022)</t>
  </si>
  <si>
    <t>Źródło: Eurostat, http://ec.europa.eu/eurostat/data/database - HICP (2015 = 100) - annual data (average index and rate of change) (prc_hicp_aind) - Annual average rate of change, Poland (aktualizacja 18.05.2022)</t>
  </si>
  <si>
    <t>Źródło: Eurostat, http://ec.europa.eu/eurostat/data/database - HICP (2015 = 100) - annual data (average index and rate of change) (prc_hicp_aind) - Annual average rate of change, Euro area (19 countries) (aktualizacja 18.05.2022)</t>
  </si>
  <si>
    <t>Źródło: Wytyczne dotyczące stosowania jednolitych wskaźników makroekonomicznych będących podstawą oszacowania skutków finansowych projektowanych ustaw, Minister Finansów, 29 kwietnia 2022 r.</t>
  </si>
  <si>
    <t>UWAGA: NINIEJSZY ARKUSZ ZAKŁADA 2022 JAKO ROK BAZOWY ANALIZY. INDEKSACJĘ WYKONANO NA KONIEC 2021 R. (brak konieczności dodatkowego przeliczenia)</t>
  </si>
  <si>
    <t>Dla roku 2022 właściwe do zastosowania w analizie są wartości kosztów jednostkowych określone według poziomu cenowego z końca roku poprzedniego, tzn. 2021.</t>
  </si>
  <si>
    <t>Wartość emisji gazów cieplarnianych wg Europejskiego Banku Inwestycyjnego (PLN/t CO2) - indeksacja w czasie (ceny realne od 2022 r.)</t>
  </si>
  <si>
    <t>Oszczędność czasu dla towarów, na 1 tono-godzinę, wartości polskie na 1 stycznia 2022 r. (=koniec 2021 r.), PLN</t>
  </si>
  <si>
    <t>Krańcowe koszty zewnętrzne hałasu, PLN na 1 pojkm na 1 stycznia 2022 r. (=koniec 2021 r.), PLN</t>
  </si>
  <si>
    <t>Tabela INFRAS po korekcie CO2, wartości polskie na 1 stycznia 2022 r. (=koniec 2021 r.),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</si>
</sst>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"/>
    <numFmt numFmtId="166" formatCode="0.0000"/>
    <numFmt numFmtId="167" formatCode="#,##0.00_ ;\-#,##0.00\ "/>
    <numFmt numFmtId="168" formatCode="#,##0.000"/>
    <numFmt numFmtId="169" formatCode="#,##0.0000\ [$PLN];\-#,##0.0000\ [$PLN]"/>
    <numFmt numFmtId="170" formatCode="_(* #,##0.00_);_(* \(#,##0.00\);_(* &quot;-&quot;??_);_(@_)"/>
    <numFmt numFmtId="171" formatCode="#,##0.0000"/>
    <numFmt numFmtId="172" formatCode="#,##0.0"/>
    <numFmt numFmtId="173" formatCode="\+#,##0;[Red]\–#,##0;&quot;–&quot;;@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charset val="238"/>
    </font>
    <font>
      <i/>
      <sz val="11"/>
      <color rgb="FF000000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u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gray125">
        <bgColor theme="0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auto="1"/>
      </patternFill>
    </fill>
    <fill>
      <patternFill patternType="solid">
        <fgColor rgb="FF66FF3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9" fillId="0" borderId="0"/>
    <xf numFmtId="0" fontId="21" fillId="0" borderId="0"/>
    <xf numFmtId="169" fontId="22" fillId="0" borderId="0"/>
    <xf numFmtId="169" fontId="23" fillId="0" borderId="0"/>
    <xf numFmtId="0" fontId="21" fillId="0" borderId="0"/>
    <xf numFmtId="0" fontId="24" fillId="6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/>
    <xf numFmtId="0" fontId="25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12" fillId="0" borderId="0"/>
    <xf numFmtId="0" fontId="21" fillId="0" borderId="0"/>
    <xf numFmtId="0" fontId="27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4" fillId="6" borderId="0" applyNumberFormat="0" applyBorder="0" applyAlignment="0" applyProtection="0"/>
  </cellStyleXfs>
  <cellXfs count="507">
    <xf numFmtId="0" fontId="0" fillId="0" borderId="0" xfId="0"/>
    <xf numFmtId="0" fontId="13" fillId="0" borderId="0" xfId="0" applyFont="1"/>
    <xf numFmtId="0" fontId="14" fillId="0" borderId="0" xfId="0" applyFont="1"/>
    <xf numFmtId="4" fontId="0" fillId="0" borderId="0" xfId="0" applyNumberFormat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4" fontId="15" fillId="0" borderId="1" xfId="0" applyNumberFormat="1" applyFont="1" applyBorder="1"/>
    <xf numFmtId="4" fontId="15" fillId="0" borderId="0" xfId="0" applyNumberFormat="1" applyFont="1"/>
    <xf numFmtId="2" fontId="15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15" fillId="0" borderId="0" xfId="0" applyNumberFormat="1" applyFont="1"/>
    <xf numFmtId="0" fontId="15" fillId="0" borderId="0" xfId="0" applyFont="1" applyBorder="1" applyAlignment="1"/>
    <xf numFmtId="3" fontId="15" fillId="0" borderId="1" xfId="0" applyNumberFormat="1" applyFont="1" applyBorder="1"/>
    <xf numFmtId="3" fontId="15" fillId="0" borderId="1" xfId="0" applyNumberFormat="1" applyFont="1" applyFill="1" applyBorder="1" applyAlignment="1">
      <alignment wrapText="1"/>
    </xf>
    <xf numFmtId="164" fontId="15" fillId="0" borderId="1" xfId="0" applyNumberFormat="1" applyFont="1" applyBorder="1"/>
    <xf numFmtId="0" fontId="15" fillId="0" borderId="0" xfId="0" applyFont="1" applyAlignment="1">
      <alignment wrapText="1"/>
    </xf>
    <xf numFmtId="168" fontId="15" fillId="0" borderId="1" xfId="0" applyNumberFormat="1" applyFont="1" applyBorder="1"/>
    <xf numFmtId="165" fontId="15" fillId="0" borderId="1" xfId="0" applyNumberFormat="1" applyFont="1" applyBorder="1"/>
    <xf numFmtId="0" fontId="18" fillId="0" borderId="0" xfId="1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7" fillId="0" borderId="0" xfId="0" applyFont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15" fillId="0" borderId="0" xfId="0" applyFont="1" applyFill="1"/>
    <xf numFmtId="0" fontId="17" fillId="0" borderId="0" xfId="0" applyFont="1" applyBorder="1" applyAlignment="1">
      <alignment vertical="top"/>
    </xf>
    <xf numFmtId="4" fontId="16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20" fillId="5" borderId="0" xfId="2" applyFont="1" applyFill="1" applyBorder="1" applyAlignment="1">
      <alignment vertical="center"/>
    </xf>
    <xf numFmtId="0" fontId="18" fillId="5" borderId="0" xfId="2" applyFont="1" applyFill="1" applyBorder="1"/>
    <xf numFmtId="0" fontId="18" fillId="0" borderId="0" xfId="2" applyFont="1"/>
    <xf numFmtId="0" fontId="20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 wrapText="1"/>
    </xf>
    <xf numFmtId="0" fontId="28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horizontal="right" vertical="center"/>
    </xf>
    <xf numFmtId="0" fontId="29" fillId="0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vertical="center"/>
    </xf>
    <xf numFmtId="0" fontId="18" fillId="0" borderId="0" xfId="5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 vertical="center" wrapText="1"/>
    </xf>
    <xf numFmtId="10" fontId="30" fillId="0" borderId="0" xfId="5" applyNumberFormat="1" applyFont="1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center" vertical="center"/>
    </xf>
    <xf numFmtId="1" fontId="30" fillId="0" borderId="1" xfId="2" applyNumberFormat="1" applyFont="1" applyFill="1" applyBorder="1" applyAlignment="1">
      <alignment horizontal="center" vertical="center" wrapText="1"/>
    </xf>
    <xf numFmtId="165" fontId="30" fillId="0" borderId="1" xfId="2" applyNumberFormat="1" applyFont="1" applyFill="1" applyBorder="1" applyAlignment="1">
      <alignment horizontal="center" vertical="center" wrapText="1"/>
    </xf>
    <xf numFmtId="165" fontId="30" fillId="0" borderId="0" xfId="2" applyNumberFormat="1" applyFont="1" applyFill="1" applyBorder="1" applyAlignment="1">
      <alignment horizontal="center" vertical="center" wrapText="1"/>
    </xf>
    <xf numFmtId="1" fontId="30" fillId="0" borderId="0" xfId="2" applyNumberFormat="1" applyFont="1" applyFill="1" applyBorder="1" applyAlignment="1">
      <alignment horizontal="center" vertical="center"/>
    </xf>
    <xf numFmtId="165" fontId="30" fillId="0" borderId="0" xfId="2" applyNumberFormat="1" applyFont="1" applyFill="1" applyBorder="1" applyAlignment="1">
      <alignment horizontal="center" vertical="center"/>
    </xf>
    <xf numFmtId="49" fontId="30" fillId="0" borderId="1" xfId="2" applyNumberFormat="1" applyFont="1" applyFill="1" applyBorder="1" applyAlignment="1">
      <alignment horizontal="center" vertical="center" wrapText="1"/>
    </xf>
    <xf numFmtId="49" fontId="30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168" fontId="18" fillId="0" borderId="1" xfId="6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horizontal="center" vertical="center"/>
    </xf>
    <xf numFmtId="1" fontId="31" fillId="0" borderId="0" xfId="2" applyNumberFormat="1" applyFont="1" applyFill="1" applyBorder="1" applyAlignment="1">
      <alignment horizontal="center" vertical="center" wrapText="1"/>
    </xf>
    <xf numFmtId="165" fontId="31" fillId="0" borderId="0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center" vertical="center"/>
    </xf>
    <xf numFmtId="165" fontId="18" fillId="0" borderId="0" xfId="2" quotePrefix="1" applyNumberFormat="1" applyFont="1" applyFill="1" applyBorder="1" applyAlignment="1">
      <alignment horizontal="center" vertical="center"/>
    </xf>
    <xf numFmtId="165" fontId="31" fillId="0" borderId="0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0" xfId="2" quotePrefix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6" fillId="0" borderId="0" xfId="5" applyFont="1" applyFill="1" applyBorder="1" applyAlignment="1">
      <alignment vertical="center" wrapText="1"/>
    </xf>
    <xf numFmtId="165" fontId="7" fillId="0" borderId="1" xfId="5" applyNumberFormat="1" applyFont="1" applyFill="1" applyBorder="1" applyAlignment="1">
      <alignment horizontal="right" vertical="center"/>
    </xf>
    <xf numFmtId="165" fontId="16" fillId="0" borderId="0" xfId="5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right" vertical="center"/>
    </xf>
    <xf numFmtId="165" fontId="32" fillId="0" borderId="1" xfId="5" applyNumberFormat="1" applyFont="1" applyFill="1" applyBorder="1" applyAlignment="1">
      <alignment horizontal="right" vertical="center"/>
    </xf>
    <xf numFmtId="0" fontId="20" fillId="0" borderId="0" xfId="5" applyFont="1" applyAlignment="1">
      <alignment vertical="center"/>
    </xf>
    <xf numFmtId="165" fontId="31" fillId="0" borderId="0" xfId="5" applyNumberFormat="1" applyFont="1" applyFill="1" applyBorder="1" applyAlignment="1">
      <alignment horizontal="right" vertical="center"/>
    </xf>
    <xf numFmtId="0" fontId="18" fillId="0" borderId="0" xfId="5" applyFont="1" applyAlignment="1">
      <alignment vertical="center"/>
    </xf>
    <xf numFmtId="166" fontId="7" fillId="0" borderId="1" xfId="5" applyNumberFormat="1" applyFont="1" applyFill="1" applyBorder="1" applyAlignment="1">
      <alignment horizontal="right" vertical="center"/>
    </xf>
    <xf numFmtId="0" fontId="18" fillId="5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vertical="center"/>
    </xf>
    <xf numFmtId="9" fontId="20" fillId="0" borderId="1" xfId="2" applyNumberFormat="1" applyFont="1" applyFill="1" applyBorder="1" applyAlignment="1">
      <alignment vertical="center" wrapText="1"/>
    </xf>
    <xf numFmtId="0" fontId="15" fillId="0" borderId="0" xfId="0" applyFont="1" applyBorder="1"/>
    <xf numFmtId="167" fontId="15" fillId="0" borderId="0" xfId="0" applyNumberFormat="1" applyFont="1" applyBorder="1"/>
    <xf numFmtId="0" fontId="6" fillId="0" borderId="0" xfId="0" applyFont="1" applyBorder="1"/>
    <xf numFmtId="0" fontId="15" fillId="5" borderId="1" xfId="0" applyFont="1" applyFill="1" applyBorder="1" applyAlignment="1">
      <alignment horizontal="center" wrapText="1"/>
    </xf>
    <xf numFmtId="2" fontId="6" fillId="0" borderId="1" xfId="0" applyNumberFormat="1" applyFont="1" applyBorder="1"/>
    <xf numFmtId="0" fontId="6" fillId="5" borderId="1" xfId="0" applyFont="1" applyFill="1" applyBorder="1"/>
    <xf numFmtId="0" fontId="33" fillId="5" borderId="0" xfId="2" applyFont="1" applyFill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0" xfId="0" applyNumberFormat="1" applyFo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168" fontId="18" fillId="0" borderId="1" xfId="6" applyNumberFormat="1" applyFont="1" applyFill="1" applyBorder="1" applyAlignment="1">
      <alignment horizontal="center" vertical="center"/>
    </xf>
    <xf numFmtId="165" fontId="6" fillId="5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36" fillId="0" borderId="0" xfId="0" applyFont="1"/>
    <xf numFmtId="0" fontId="6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6" fillId="0" borderId="9" xfId="0" applyFont="1" applyFill="1" applyBorder="1" applyAlignment="1"/>
    <xf numFmtId="0" fontId="0" fillId="0" borderId="0" xfId="0" applyAlignment="1">
      <alignment horizontal="center"/>
    </xf>
    <xf numFmtId="171" fontId="18" fillId="0" borderId="1" xfId="6" applyNumberFormat="1" applyFont="1" applyFill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37" fillId="0" borderId="0" xfId="0" applyFont="1"/>
    <xf numFmtId="0" fontId="16" fillId="0" borderId="0" xfId="0" applyFont="1" applyFill="1" applyBorder="1" applyAlignment="1">
      <alignment vertical="top"/>
    </xf>
    <xf numFmtId="0" fontId="16" fillId="0" borderId="0" xfId="0" applyFont="1" applyBorder="1" applyAlignment="1"/>
    <xf numFmtId="164" fontId="19" fillId="5" borderId="1" xfId="0" applyNumberFormat="1" applyFont="1" applyFill="1" applyBorder="1" applyAlignment="1">
      <alignment horizontal="right"/>
    </xf>
    <xf numFmtId="164" fontId="19" fillId="5" borderId="3" xfId="0" applyNumberFormat="1" applyFont="1" applyFill="1" applyBorder="1" applyAlignment="1">
      <alignment horizontal="right"/>
    </xf>
    <xf numFmtId="0" fontId="16" fillId="0" borderId="0" xfId="0" applyFont="1" applyFill="1"/>
    <xf numFmtId="0" fontId="16" fillId="5" borderId="1" xfId="0" applyFont="1" applyFill="1" applyBorder="1"/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6" fillId="0" borderId="0" xfId="5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5" fillId="5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0" xfId="5" applyFont="1" applyFill="1" applyBorder="1" applyAlignment="1">
      <alignment horizontal="left" vertical="center"/>
    </xf>
    <xf numFmtId="0" fontId="16" fillId="0" borderId="8" xfId="5" applyFont="1" applyFill="1" applyBorder="1" applyAlignment="1">
      <alignment horizontal="left" vertical="center"/>
    </xf>
    <xf numFmtId="0" fontId="6" fillId="5" borderId="1" xfId="5" applyFont="1" applyFill="1" applyBorder="1" applyAlignment="1">
      <alignment horizontal="left" vertical="center"/>
    </xf>
    <xf numFmtId="0" fontId="7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/>
    </xf>
    <xf numFmtId="0" fontId="32" fillId="0" borderId="1" xfId="5" applyFont="1" applyBorder="1" applyAlignment="1">
      <alignment horizontal="left" vertical="center" wrapText="1"/>
    </xf>
    <xf numFmtId="0" fontId="18" fillId="5" borderId="1" xfId="2" applyFont="1" applyFill="1" applyBorder="1" applyAlignment="1">
      <alignment horizontal="left" vertical="center"/>
    </xf>
    <xf numFmtId="2" fontId="18" fillId="5" borderId="1" xfId="2" applyNumberFormat="1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top" wrapText="1"/>
    </xf>
    <xf numFmtId="0" fontId="17" fillId="3" borderId="10" xfId="0" applyFont="1" applyFill="1" applyBorder="1" applyAlignment="1"/>
    <xf numFmtId="0" fontId="15" fillId="0" borderId="10" xfId="0" applyFont="1" applyBorder="1" applyAlignment="1"/>
    <xf numFmtId="0" fontId="18" fillId="0" borderId="10" xfId="2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right" indent="1"/>
    </xf>
    <xf numFmtId="0" fontId="34" fillId="5" borderId="1" xfId="0" applyFont="1" applyFill="1" applyBorder="1" applyAlignment="1">
      <alignment horizontal="left" vertical="center"/>
    </xf>
    <xf numFmtId="168" fontId="17" fillId="0" borderId="14" xfId="0" applyNumberFormat="1" applyFont="1" applyBorder="1"/>
    <xf numFmtId="165" fontId="17" fillId="0" borderId="14" xfId="0" applyNumberFormat="1" applyFont="1" applyBorder="1"/>
    <xf numFmtId="168" fontId="17" fillId="0" borderId="18" xfId="0" applyNumberFormat="1" applyFont="1" applyBorder="1"/>
    <xf numFmtId="165" fontId="17" fillId="0" borderId="18" xfId="0" applyNumberFormat="1" applyFont="1" applyBorder="1"/>
    <xf numFmtId="0" fontId="44" fillId="0" borderId="14" xfId="0" applyFont="1" applyBorder="1" applyAlignment="1">
      <alignment vertical="center"/>
    </xf>
    <xf numFmtId="0" fontId="44" fillId="0" borderId="18" xfId="0" applyFont="1" applyBorder="1" applyAlignment="1">
      <alignment vertical="center"/>
    </xf>
    <xf numFmtId="0" fontId="5" fillId="0" borderId="0" xfId="0" applyFont="1"/>
    <xf numFmtId="173" fontId="28" fillId="0" borderId="10" xfId="0" applyNumberFormat="1" applyFont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top" wrapText="1" indent="1"/>
    </xf>
    <xf numFmtId="0" fontId="17" fillId="5" borderId="14" xfId="0" applyFont="1" applyFill="1" applyBorder="1" applyAlignment="1">
      <alignment vertical="top" wrapText="1"/>
    </xf>
    <xf numFmtId="4" fontId="17" fillId="0" borderId="14" xfId="0" applyNumberFormat="1" applyFont="1" applyBorder="1"/>
    <xf numFmtId="0" fontId="17" fillId="5" borderId="18" xfId="0" applyFont="1" applyFill="1" applyBorder="1" applyAlignment="1">
      <alignment vertical="top" wrapText="1"/>
    </xf>
    <xf numFmtId="4" fontId="17" fillId="0" borderId="18" xfId="0" applyNumberFormat="1" applyFont="1" applyBorder="1"/>
    <xf numFmtId="0" fontId="17" fillId="0" borderId="14" xfId="0" applyFont="1" applyBorder="1" applyAlignment="1">
      <alignment vertical="top" wrapText="1"/>
    </xf>
    <xf numFmtId="4" fontId="17" fillId="0" borderId="14" xfId="0" applyNumberFormat="1" applyFont="1" applyBorder="1" applyAlignment="1">
      <alignment horizontal="right" vertical="top" wrapText="1"/>
    </xf>
    <xf numFmtId="0" fontId="17" fillId="0" borderId="18" xfId="0" applyFont="1" applyBorder="1" applyAlignment="1">
      <alignment vertical="top" wrapText="1"/>
    </xf>
    <xf numFmtId="4" fontId="17" fillId="0" borderId="18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 indent="1"/>
    </xf>
    <xf numFmtId="3" fontId="15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Border="1" applyAlignment="1">
      <alignment horizontal="righ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4" borderId="11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166" fontId="19" fillId="0" borderId="1" xfId="0" applyNumberFormat="1" applyFont="1" applyBorder="1" applyAlignment="1">
      <alignment horizontal="right"/>
    </xf>
    <xf numFmtId="0" fontId="18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4" fontId="17" fillId="0" borderId="14" xfId="0" applyNumberFormat="1" applyFont="1" applyBorder="1" applyAlignment="1">
      <alignment horizontal="right"/>
    </xf>
    <xf numFmtId="4" fontId="17" fillId="0" borderId="18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 vertical="center" indent="1"/>
    </xf>
    <xf numFmtId="3" fontId="15" fillId="0" borderId="0" xfId="0" applyNumberFormat="1" applyFont="1" applyFill="1"/>
    <xf numFmtId="167" fontId="15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2"/>
    </xf>
    <xf numFmtId="0" fontId="17" fillId="0" borderId="19" xfId="0" applyFont="1" applyBorder="1" applyAlignment="1">
      <alignment horizontal="left" vertical="center" indent="2"/>
    </xf>
    <xf numFmtId="0" fontId="17" fillId="0" borderId="18" xfId="0" applyFont="1" applyBorder="1" applyAlignment="1">
      <alignment horizontal="left" vertical="center" indent="2"/>
    </xf>
    <xf numFmtId="4" fontId="16" fillId="0" borderId="1" xfId="0" applyNumberFormat="1" applyFont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17" fillId="0" borderId="14" xfId="0" applyNumberFormat="1" applyFont="1" applyBorder="1" applyAlignment="1">
      <alignment horizontal="right"/>
    </xf>
    <xf numFmtId="10" fontId="17" fillId="0" borderId="19" xfId="0" applyNumberFormat="1" applyFont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10" fontId="17" fillId="0" borderId="18" xfId="0" applyNumberFormat="1" applyFont="1" applyBorder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right"/>
    </xf>
    <xf numFmtId="10" fontId="16" fillId="8" borderId="1" xfId="0" applyNumberFormat="1" applyFont="1" applyFill="1" applyBorder="1" applyAlignment="1">
      <alignment horizontal="right"/>
    </xf>
    <xf numFmtId="10" fontId="4" fillId="8" borderId="1" xfId="0" applyNumberFormat="1" applyFont="1" applyFill="1" applyBorder="1" applyAlignment="1">
      <alignment horizontal="right"/>
    </xf>
    <xf numFmtId="4" fontId="4" fillId="8" borderId="1" xfId="0" applyNumberFormat="1" applyFont="1" applyFill="1" applyBorder="1" applyAlignment="1">
      <alignment horizontal="right"/>
    </xf>
    <xf numFmtId="10" fontId="17" fillId="8" borderId="14" xfId="0" applyNumberFormat="1" applyFont="1" applyFill="1" applyBorder="1" applyAlignment="1">
      <alignment horizontal="right"/>
    </xf>
    <xf numFmtId="4" fontId="17" fillId="8" borderId="14" xfId="0" applyNumberFormat="1" applyFont="1" applyFill="1" applyBorder="1" applyAlignment="1">
      <alignment horizontal="right"/>
    </xf>
    <xf numFmtId="10" fontId="17" fillId="8" borderId="19" xfId="0" applyNumberFormat="1" applyFont="1" applyFill="1" applyBorder="1" applyAlignment="1">
      <alignment horizontal="right"/>
    </xf>
    <xf numFmtId="4" fontId="17" fillId="8" borderId="19" xfId="0" applyNumberFormat="1" applyFont="1" applyFill="1" applyBorder="1" applyAlignment="1">
      <alignment horizontal="right"/>
    </xf>
    <xf numFmtId="10" fontId="17" fillId="8" borderId="18" xfId="0" applyNumberFormat="1" applyFont="1" applyFill="1" applyBorder="1" applyAlignment="1">
      <alignment horizontal="right"/>
    </xf>
    <xf numFmtId="4" fontId="17" fillId="8" borderId="18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left" vertical="center" wrapText="1" indent="1"/>
    </xf>
    <xf numFmtId="9" fontId="18" fillId="0" borderId="0" xfId="2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6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shrinkToFit="1"/>
    </xf>
    <xf numFmtId="0" fontId="1" fillId="0" borderId="6" xfId="0" applyFont="1" applyBorder="1" applyAlignment="1">
      <alignment horizontal="left" indent="1"/>
    </xf>
    <xf numFmtId="0" fontId="28" fillId="0" borderId="0" xfId="0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/>
    <xf numFmtId="0" fontId="48" fillId="0" borderId="0" xfId="0" applyFont="1"/>
    <xf numFmtId="0" fontId="20" fillId="5" borderId="1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49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10" xfId="0" applyFont="1" applyBorder="1"/>
    <xf numFmtId="0" fontId="50" fillId="0" borderId="0" xfId="0" applyFont="1"/>
    <xf numFmtId="0" fontId="18" fillId="5" borderId="1" xfId="0" applyFont="1" applyFill="1" applyBorder="1"/>
    <xf numFmtId="2" fontId="18" fillId="7" borderId="1" xfId="0" applyNumberFormat="1" applyFont="1" applyFill="1" applyBorder="1"/>
    <xf numFmtId="2" fontId="18" fillId="3" borderId="1" xfId="0" applyNumberFormat="1" applyFont="1" applyFill="1" applyBorder="1"/>
    <xf numFmtId="2" fontId="18" fillId="0" borderId="1" xfId="0" applyNumberFormat="1" applyFont="1" applyFill="1" applyBorder="1"/>
    <xf numFmtId="2" fontId="18" fillId="2" borderId="1" xfId="0" applyNumberFormat="1" applyFont="1" applyFill="1" applyBorder="1"/>
    <xf numFmtId="172" fontId="18" fillId="7" borderId="1" xfId="0" applyNumberFormat="1" applyFont="1" applyFill="1" applyBorder="1"/>
    <xf numFmtId="172" fontId="18" fillId="3" borderId="1" xfId="0" applyNumberFormat="1" applyFont="1" applyFill="1" applyBorder="1"/>
    <xf numFmtId="172" fontId="18" fillId="2" borderId="1" xfId="0" applyNumberFormat="1" applyFont="1" applyFill="1" applyBorder="1"/>
    <xf numFmtId="0" fontId="18" fillId="2" borderId="1" xfId="0" applyFont="1" applyFill="1" applyBorder="1"/>
    <xf numFmtId="168" fontId="18" fillId="1" borderId="3" xfId="0" applyNumberFormat="1" applyFont="1" applyFill="1" applyBorder="1"/>
    <xf numFmtId="168" fontId="18" fillId="0" borderId="3" xfId="0" applyNumberFormat="1" applyFont="1" applyBorder="1"/>
    <xf numFmtId="0" fontId="20" fillId="0" borderId="8" xfId="0" applyFont="1" applyFill="1" applyBorder="1"/>
    <xf numFmtId="2" fontId="18" fillId="1" borderId="1" xfId="0" applyNumberFormat="1" applyFont="1" applyFill="1" applyBorder="1"/>
    <xf numFmtId="0" fontId="18" fillId="0" borderId="10" xfId="0" applyFont="1" applyFill="1" applyBorder="1" applyAlignment="1"/>
    <xf numFmtId="164" fontId="18" fillId="7" borderId="1" xfId="0" applyNumberFormat="1" applyFont="1" applyFill="1" applyBorder="1"/>
    <xf numFmtId="164" fontId="18" fillId="3" borderId="1" xfId="0" applyNumberFormat="1" applyFont="1" applyFill="1" applyBorder="1"/>
    <xf numFmtId="164" fontId="18" fillId="0" borderId="1" xfId="0" applyNumberFormat="1" applyFont="1" applyFill="1" applyBorder="1"/>
    <xf numFmtId="164" fontId="18" fillId="2" borderId="1" xfId="0" applyNumberFormat="1" applyFont="1" applyFill="1" applyBorder="1"/>
    <xf numFmtId="164" fontId="18" fillId="0" borderId="3" xfId="0" applyNumberFormat="1" applyFont="1" applyFill="1" applyBorder="1"/>
    <xf numFmtId="165" fontId="18" fillId="2" borderId="1" xfId="0" applyNumberFormat="1" applyFont="1" applyFill="1" applyBorder="1"/>
    <xf numFmtId="165" fontId="18" fillId="0" borderId="1" xfId="0" applyNumberFormat="1" applyFont="1" applyBorder="1"/>
    <xf numFmtId="4" fontId="18" fillId="0" borderId="0" xfId="0" applyNumberFormat="1" applyFont="1" applyFill="1" applyBorder="1"/>
    <xf numFmtId="171" fontId="18" fillId="3" borderId="1" xfId="0" applyNumberFormat="1" applyFont="1" applyFill="1" applyBorder="1" applyAlignment="1">
      <alignment horizontal="right" wrapText="1"/>
    </xf>
    <xf numFmtId="171" fontId="18" fillId="2" borderId="1" xfId="0" applyNumberFormat="1" applyFont="1" applyFill="1" applyBorder="1"/>
    <xf numFmtId="2" fontId="18" fillId="0" borderId="0" xfId="0" applyNumberFormat="1" applyFont="1" applyFill="1" applyBorder="1"/>
    <xf numFmtId="0" fontId="28" fillId="0" borderId="10" xfId="0" applyFont="1" applyFill="1" applyBorder="1" applyAlignment="1"/>
    <xf numFmtId="0" fontId="18" fillId="0" borderId="8" xfId="0" applyFont="1" applyFill="1" applyBorder="1"/>
    <xf numFmtId="3" fontId="18" fillId="3" borderId="1" xfId="0" applyNumberFormat="1" applyFont="1" applyFill="1" applyBorder="1"/>
    <xf numFmtId="3" fontId="18" fillId="3" borderId="3" xfId="0" applyNumberFormat="1" applyFont="1" applyFill="1" applyBorder="1"/>
    <xf numFmtId="3" fontId="18" fillId="9" borderId="1" xfId="0" applyNumberFormat="1" applyFont="1" applyFill="1" applyBorder="1"/>
    <xf numFmtId="168" fontId="18" fillId="0" borderId="1" xfId="0" applyNumberFormat="1" applyFont="1" applyBorder="1"/>
    <xf numFmtId="3" fontId="18" fillId="0" borderId="0" xfId="0" applyNumberFormat="1" applyFont="1" applyFill="1" applyBorder="1"/>
    <xf numFmtId="3" fontId="18" fillId="0" borderId="10" xfId="0" applyNumberFormat="1" applyFont="1" applyFill="1" applyBorder="1"/>
    <xf numFmtId="0" fontId="51" fillId="0" borderId="0" xfId="0" applyFont="1"/>
    <xf numFmtId="0" fontId="51" fillId="0" borderId="0" xfId="0" applyFont="1" applyBorder="1"/>
    <xf numFmtId="0" fontId="20" fillId="5" borderId="4" xfId="0" applyFont="1" applyFill="1" applyBorder="1"/>
    <xf numFmtId="0" fontId="18" fillId="5" borderId="4" xfId="0" applyFont="1" applyFill="1" applyBorder="1"/>
    <xf numFmtId="0" fontId="18" fillId="0" borderId="4" xfId="0" applyFont="1" applyBorder="1"/>
    <xf numFmtId="0" fontId="18" fillId="0" borderId="8" xfId="0" applyFont="1" applyBorder="1"/>
    <xf numFmtId="166" fontId="18" fillId="2" borderId="1" xfId="0" applyNumberFormat="1" applyFont="1" applyFill="1" applyBorder="1"/>
    <xf numFmtId="166" fontId="18" fillId="0" borderId="1" xfId="0" applyNumberFormat="1" applyFont="1" applyBorder="1"/>
    <xf numFmtId="0" fontId="20" fillId="5" borderId="7" xfId="0" applyFont="1" applyFill="1" applyBorder="1"/>
    <xf numFmtId="0" fontId="18" fillId="0" borderId="10" xfId="0" applyFont="1" applyFill="1" applyBorder="1"/>
    <xf numFmtId="0" fontId="18" fillId="0" borderId="1" xfId="0" applyFont="1" applyBorder="1"/>
    <xf numFmtId="0" fontId="18" fillId="0" borderId="2" xfId="0" applyFont="1" applyFill="1" applyBorder="1"/>
    <xf numFmtId="171" fontId="18" fillId="0" borderId="1" xfId="0" applyNumberFormat="1" applyFont="1" applyBorder="1"/>
    <xf numFmtId="0" fontId="18" fillId="4" borderId="1" xfId="0" applyFont="1" applyFill="1" applyBorder="1"/>
    <xf numFmtId="166" fontId="18" fillId="0" borderId="0" xfId="0" applyNumberFormat="1" applyFont="1" applyFill="1" applyBorder="1"/>
    <xf numFmtId="166" fontId="18" fillId="0" borderId="3" xfId="0" applyNumberFormat="1" applyFont="1" applyBorder="1"/>
    <xf numFmtId="0" fontId="51" fillId="0" borderId="0" xfId="0" applyFont="1" applyFill="1"/>
    <xf numFmtId="4" fontId="18" fillId="0" borderId="10" xfId="0" applyNumberFormat="1" applyFont="1" applyFill="1" applyBorder="1"/>
    <xf numFmtId="0" fontId="20" fillId="0" borderId="0" xfId="0" applyFont="1"/>
    <xf numFmtId="0" fontId="20" fillId="5" borderId="20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/>
    <xf numFmtId="0" fontId="20" fillId="0" borderId="24" xfId="0" applyFont="1" applyFill="1" applyBorder="1"/>
    <xf numFmtId="0" fontId="20" fillId="0" borderId="23" xfId="0" applyFont="1" applyFill="1" applyBorder="1"/>
    <xf numFmtId="2" fontId="18" fillId="2" borderId="21" xfId="0" applyNumberFormat="1" applyFont="1" applyFill="1" applyBorder="1"/>
    <xf numFmtId="0" fontId="20" fillId="0" borderId="22" xfId="0" applyFont="1" applyFill="1" applyBorder="1"/>
    <xf numFmtId="172" fontId="18" fillId="2" borderId="21" xfId="0" applyNumberFormat="1" applyFont="1" applyFill="1" applyBorder="1"/>
    <xf numFmtId="0" fontId="18" fillId="2" borderId="21" xfId="0" applyFont="1" applyFill="1" applyBorder="1"/>
    <xf numFmtId="2" fontId="18" fillId="0" borderId="20" xfId="0" applyNumberFormat="1" applyFont="1" applyFill="1" applyBorder="1"/>
    <xf numFmtId="0" fontId="18" fillId="0" borderId="22" xfId="0" applyFont="1" applyFill="1" applyBorder="1" applyAlignment="1"/>
    <xf numFmtId="0" fontId="18" fillId="0" borderId="23" xfId="0" applyFont="1" applyFill="1" applyBorder="1" applyAlignment="1"/>
    <xf numFmtId="0" fontId="18" fillId="0" borderId="24" xfId="0" applyFont="1" applyFill="1" applyBorder="1"/>
    <xf numFmtId="0" fontId="18" fillId="0" borderId="23" xfId="0" applyFont="1" applyFill="1" applyBorder="1"/>
    <xf numFmtId="164" fontId="18" fillId="2" borderId="21" xfId="0" applyNumberFormat="1" applyFont="1" applyFill="1" applyBorder="1"/>
    <xf numFmtId="164" fontId="18" fillId="0" borderId="20" xfId="0" applyNumberFormat="1" applyFont="1" applyFill="1" applyBorder="1"/>
    <xf numFmtId="165" fontId="18" fillId="2" borderId="21" xfId="0" applyNumberFormat="1" applyFont="1" applyFill="1" applyBorder="1"/>
    <xf numFmtId="171" fontId="18" fillId="2" borderId="21" xfId="0" applyNumberFormat="1" applyFont="1" applyFill="1" applyBorder="1"/>
    <xf numFmtId="2" fontId="18" fillId="0" borderId="24" xfId="0" applyNumberFormat="1" applyFont="1" applyFill="1" applyBorder="1"/>
    <xf numFmtId="2" fontId="18" fillId="0" borderId="23" xfId="0" applyNumberFormat="1" applyFont="1" applyFill="1" applyBorder="1"/>
    <xf numFmtId="2" fontId="18" fillId="2" borderId="20" xfId="0" applyNumberFormat="1" applyFont="1" applyFill="1" applyBorder="1"/>
    <xf numFmtId="0" fontId="18" fillId="0" borderId="26" xfId="0" applyFont="1" applyFill="1" applyBorder="1" applyAlignment="1"/>
    <xf numFmtId="3" fontId="18" fillId="3" borderId="20" xfId="0" applyNumberFormat="1" applyFont="1" applyFill="1" applyBorder="1"/>
    <xf numFmtId="3" fontId="18" fillId="3" borderId="21" xfId="0" applyNumberFormat="1" applyFont="1" applyFill="1" applyBorder="1"/>
    <xf numFmtId="168" fontId="18" fillId="0" borderId="20" xfId="0" applyNumberFormat="1" applyFont="1" applyBorder="1"/>
    <xf numFmtId="168" fontId="18" fillId="0" borderId="21" xfId="0" applyNumberFormat="1" applyFont="1" applyBorder="1"/>
    <xf numFmtId="3" fontId="18" fillId="0" borderId="22" xfId="0" applyNumberFormat="1" applyFont="1" applyFill="1" applyBorder="1"/>
    <xf numFmtId="3" fontId="18" fillId="0" borderId="23" xfId="0" applyNumberFormat="1" applyFont="1" applyFill="1" applyBorder="1"/>
    <xf numFmtId="0" fontId="18" fillId="0" borderId="27" xfId="0" applyFont="1" applyBorder="1"/>
    <xf numFmtId="0" fontId="51" fillId="0" borderId="27" xfId="0" applyFont="1" applyBorder="1"/>
    <xf numFmtId="0" fontId="51" fillId="0" borderId="23" xfId="0" applyFont="1" applyBorder="1"/>
    <xf numFmtId="0" fontId="18" fillId="0" borderId="27" xfId="0" applyFont="1" applyFill="1" applyBorder="1"/>
    <xf numFmtId="0" fontId="18" fillId="0" borderId="24" xfId="0" applyFont="1" applyBorder="1"/>
    <xf numFmtId="0" fontId="18" fillId="0" borderId="28" xfId="0" applyFont="1" applyBorder="1"/>
    <xf numFmtId="166" fontId="18" fillId="0" borderId="20" xfId="0" applyNumberFormat="1" applyFont="1" applyBorder="1"/>
    <xf numFmtId="166" fontId="18" fillId="0" borderId="21" xfId="0" applyNumberFormat="1" applyFont="1" applyBorder="1"/>
    <xf numFmtId="168" fontId="18" fillId="2" borderId="3" xfId="0" applyNumberFormat="1" applyFont="1" applyFill="1" applyBorder="1"/>
    <xf numFmtId="168" fontId="18" fillId="2" borderId="1" xfId="0" applyNumberFormat="1" applyFont="1" applyFill="1" applyBorder="1"/>
    <xf numFmtId="168" fontId="18" fillId="2" borderId="20" xfId="0" applyNumberFormat="1" applyFont="1" applyFill="1" applyBorder="1"/>
    <xf numFmtId="166" fontId="18" fillId="10" borderId="20" xfId="0" applyNumberFormat="1" applyFont="1" applyFill="1" applyBorder="1"/>
    <xf numFmtId="0" fontId="18" fillId="0" borderId="22" xfId="0" applyFont="1" applyFill="1" applyBorder="1"/>
    <xf numFmtId="0" fontId="18" fillId="0" borderId="26" xfId="0" applyFont="1" applyFill="1" applyBorder="1"/>
    <xf numFmtId="0" fontId="18" fillId="0" borderId="25" xfId="0" applyFont="1" applyFill="1" applyBorder="1"/>
    <xf numFmtId="0" fontId="18" fillId="0" borderId="28" xfId="0" applyFont="1" applyFill="1" applyBorder="1"/>
    <xf numFmtId="171" fontId="18" fillId="10" borderId="20" xfId="0" applyNumberFormat="1" applyFont="1" applyFill="1" applyBorder="1"/>
    <xf numFmtId="0" fontId="18" fillId="4" borderId="21" xfId="0" applyFont="1" applyFill="1" applyBorder="1"/>
    <xf numFmtId="3" fontId="15" fillId="0" borderId="20" xfId="0" applyNumberFormat="1" applyFont="1" applyBorder="1"/>
    <xf numFmtId="3" fontId="15" fillId="0" borderId="21" xfId="0" applyNumberFormat="1" applyFont="1" applyBorder="1"/>
    <xf numFmtId="4" fontId="15" fillId="0" borderId="20" xfId="0" applyNumberFormat="1" applyFont="1" applyBorder="1"/>
    <xf numFmtId="4" fontId="15" fillId="0" borderId="21" xfId="0" applyNumberFormat="1" applyFont="1" applyBorder="1"/>
    <xf numFmtId="4" fontId="17" fillId="0" borderId="29" xfId="0" applyNumberFormat="1" applyFont="1" applyBorder="1" applyAlignment="1">
      <alignment horizontal="right"/>
    </xf>
    <xf numFmtId="4" fontId="17" fillId="0" borderId="30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2" xfId="0" applyNumberFormat="1" applyFont="1" applyBorder="1" applyAlignment="1">
      <alignment horizontal="right"/>
    </xf>
    <xf numFmtId="4" fontId="15" fillId="0" borderId="20" xfId="0" applyNumberFormat="1" applyFont="1" applyBorder="1" applyAlignment="1">
      <alignment horizontal="right"/>
    </xf>
    <xf numFmtId="4" fontId="15" fillId="0" borderId="21" xfId="0" applyNumberFormat="1" applyFont="1" applyBorder="1" applyAlignment="1">
      <alignment horizontal="right"/>
    </xf>
    <xf numFmtId="4" fontId="17" fillId="0" borderId="29" xfId="0" applyNumberFormat="1" applyFont="1" applyBorder="1"/>
    <xf numFmtId="4" fontId="17" fillId="0" borderId="30" xfId="0" applyNumberFormat="1" applyFont="1" applyBorder="1"/>
    <xf numFmtId="4" fontId="17" fillId="0" borderId="31" xfId="0" applyNumberFormat="1" applyFont="1" applyBorder="1"/>
    <xf numFmtId="4" fontId="17" fillId="0" borderId="32" xfId="0" applyNumberFormat="1" applyFont="1" applyBorder="1"/>
    <xf numFmtId="171" fontId="18" fillId="0" borderId="20" xfId="6" applyNumberFormat="1" applyFont="1" applyFill="1" applyBorder="1" applyAlignment="1">
      <alignment horizontal="right" vertical="center"/>
    </xf>
    <xf numFmtId="171" fontId="18" fillId="0" borderId="21" xfId="6" applyNumberFormat="1" applyFont="1" applyFill="1" applyBorder="1" applyAlignment="1">
      <alignment horizontal="right" vertical="center"/>
    </xf>
    <xf numFmtId="168" fontId="18" fillId="0" borderId="20" xfId="6" applyNumberFormat="1" applyFont="1" applyFill="1" applyBorder="1" applyAlignment="1">
      <alignment horizontal="center" vertical="center"/>
    </xf>
    <xf numFmtId="168" fontId="18" fillId="0" borderId="21" xfId="6" applyNumberFormat="1" applyFont="1" applyFill="1" applyBorder="1" applyAlignment="1">
      <alignment horizontal="center" vertical="center"/>
    </xf>
    <xf numFmtId="168" fontId="18" fillId="0" borderId="20" xfId="6" applyNumberFormat="1" applyFont="1" applyFill="1" applyBorder="1" applyAlignment="1">
      <alignment horizontal="right" vertical="center"/>
    </xf>
    <xf numFmtId="168" fontId="18" fillId="0" borderId="21" xfId="6" applyNumberFormat="1" applyFont="1" applyFill="1" applyBorder="1" applyAlignment="1">
      <alignment horizontal="right" vertical="center"/>
    </xf>
    <xf numFmtId="0" fontId="18" fillId="5" borderId="6" xfId="2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2" fontId="18" fillId="5" borderId="6" xfId="2" applyNumberFormat="1" applyFont="1" applyFill="1" applyBorder="1" applyAlignment="1">
      <alignment horizontal="center" vertical="center" wrapText="1"/>
    </xf>
    <xf numFmtId="2" fontId="18" fillId="5" borderId="2" xfId="2" applyNumberFormat="1" applyFont="1" applyFill="1" applyBorder="1" applyAlignment="1">
      <alignment horizontal="center" vertical="center" wrapText="1"/>
    </xf>
    <xf numFmtId="2" fontId="18" fillId="5" borderId="3" xfId="2" applyNumberFormat="1" applyFont="1" applyFill="1" applyBorder="1" applyAlignment="1">
      <alignment horizontal="center" vertical="center" wrapText="1"/>
    </xf>
    <xf numFmtId="168" fontId="18" fillId="4" borderId="6" xfId="6" applyNumberFormat="1" applyFont="1" applyFill="1" applyBorder="1" applyAlignment="1">
      <alignment horizontal="right" vertical="center"/>
    </xf>
    <xf numFmtId="168" fontId="18" fillId="4" borderId="2" xfId="6" applyNumberFormat="1" applyFont="1" applyFill="1" applyBorder="1" applyAlignment="1">
      <alignment horizontal="right" vertical="center"/>
    </xf>
    <xf numFmtId="168" fontId="18" fillId="4" borderId="3" xfId="6" applyNumberFormat="1" applyFont="1" applyFill="1" applyBorder="1" applyAlignment="1">
      <alignment horizontal="right" vertical="center"/>
    </xf>
    <xf numFmtId="0" fontId="18" fillId="0" borderId="0" xfId="2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/>
    <xf numFmtId="0" fontId="15" fillId="0" borderId="0" xfId="0" applyFont="1" applyFill="1" applyBorder="1" applyAlignment="1"/>
    <xf numFmtId="0" fontId="20" fillId="0" borderId="8" xfId="2" applyFont="1" applyBorder="1" applyAlignment="1">
      <alignment horizontal="left" vertical="center" wrapText="1"/>
    </xf>
    <xf numFmtId="2" fontId="18" fillId="5" borderId="6" xfId="2" applyNumberFormat="1" applyFont="1" applyFill="1" applyBorder="1" applyAlignment="1">
      <alignment horizontal="left" vertical="center" wrapText="1"/>
    </xf>
    <xf numFmtId="2" fontId="18" fillId="5" borderId="2" xfId="2" applyNumberFormat="1" applyFont="1" applyFill="1" applyBorder="1" applyAlignment="1">
      <alignment horizontal="left" vertical="center" wrapText="1"/>
    </xf>
    <xf numFmtId="2" fontId="18" fillId="5" borderId="3" xfId="2" applyNumberFormat="1" applyFont="1" applyFill="1" applyBorder="1" applyAlignment="1">
      <alignment horizontal="left" vertical="center" wrapText="1"/>
    </xf>
    <xf numFmtId="168" fontId="18" fillId="4" borderId="6" xfId="6" applyNumberFormat="1" applyFont="1" applyFill="1" applyBorder="1" applyAlignment="1">
      <alignment horizontal="center" vertical="center"/>
    </xf>
    <xf numFmtId="168" fontId="18" fillId="4" borderId="2" xfId="6" applyNumberFormat="1" applyFont="1" applyFill="1" applyBorder="1" applyAlignment="1">
      <alignment horizontal="center" vertical="center"/>
    </xf>
    <xf numFmtId="168" fontId="18" fillId="4" borderId="3" xfId="6" applyNumberFormat="1" applyFont="1" applyFill="1" applyBorder="1" applyAlignment="1">
      <alignment horizontal="center" vertical="center"/>
    </xf>
    <xf numFmtId="165" fontId="7" fillId="4" borderId="6" xfId="5" applyNumberFormat="1" applyFont="1" applyFill="1" applyBorder="1" applyAlignment="1">
      <alignment horizontal="right" vertical="center"/>
    </xf>
    <xf numFmtId="165" fontId="7" fillId="4" borderId="2" xfId="5" applyNumberFormat="1" applyFont="1" applyFill="1" applyBorder="1" applyAlignment="1">
      <alignment horizontal="right" vertical="center"/>
    </xf>
    <xf numFmtId="165" fontId="7" fillId="4" borderId="3" xfId="5" applyNumberFormat="1" applyFont="1" applyFill="1" applyBorder="1" applyAlignment="1">
      <alignment horizontal="right" vertical="center"/>
    </xf>
    <xf numFmtId="165" fontId="2" fillId="5" borderId="6" xfId="5" applyNumberFormat="1" applyFont="1" applyFill="1" applyBorder="1" applyAlignment="1">
      <alignment horizontal="center" vertical="center"/>
    </xf>
    <xf numFmtId="165" fontId="5" fillId="5" borderId="2" xfId="5" applyNumberFormat="1" applyFont="1" applyFill="1" applyBorder="1" applyAlignment="1">
      <alignment horizontal="center" vertical="center"/>
    </xf>
    <xf numFmtId="165" fontId="5" fillId="5" borderId="3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6" xfId="0" applyFont="1" applyFill="1" applyBorder="1" applyAlignment="1">
      <alignment horizontal="center" shrinkToFit="1"/>
    </xf>
    <xf numFmtId="0" fontId="3" fillId="5" borderId="2" xfId="0" applyFont="1" applyFill="1" applyBorder="1" applyAlignment="1">
      <alignment horizontal="center" shrinkToFit="1"/>
    </xf>
    <xf numFmtId="0" fontId="3" fillId="5" borderId="3" xfId="0" applyFont="1" applyFill="1" applyBorder="1" applyAlignment="1">
      <alignment horizontal="center" shrinkToFit="1"/>
    </xf>
    <xf numFmtId="0" fontId="15" fillId="4" borderId="6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4" fontId="15" fillId="4" borderId="2" xfId="0" applyNumberFormat="1" applyFont="1" applyFill="1" applyBorder="1"/>
    <xf numFmtId="4" fontId="15" fillId="4" borderId="3" xfId="0" applyNumberFormat="1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9" fillId="5" borderId="4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166" fontId="15" fillId="0" borderId="4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44" fillId="5" borderId="11" xfId="0" applyFont="1" applyFill="1" applyBorder="1" applyAlignment="1">
      <alignment horizontal="left" vertical="center"/>
    </xf>
    <xf numFmtId="0" fontId="44" fillId="5" borderId="12" xfId="0" applyFont="1" applyFill="1" applyBorder="1" applyAlignment="1">
      <alignment horizontal="left" vertical="center"/>
    </xf>
    <xf numFmtId="0" fontId="44" fillId="5" borderId="15" xfId="0" applyFont="1" applyFill="1" applyBorder="1" applyAlignment="1">
      <alignment horizontal="left" vertical="center"/>
    </xf>
    <xf numFmtId="0" fontId="44" fillId="5" borderId="16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 indent="1"/>
    </xf>
    <xf numFmtId="0" fontId="19" fillId="5" borderId="3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left" vertical="center" indent="1"/>
    </xf>
    <xf numFmtId="0" fontId="19" fillId="5" borderId="12" xfId="0" applyFont="1" applyFill="1" applyBorder="1" applyAlignment="1">
      <alignment horizontal="left" vertical="center" indent="1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72" fontId="18" fillId="0" borderId="1" xfId="0" applyNumberFormat="1" applyFont="1" applyFill="1" applyBorder="1"/>
    <xf numFmtId="172" fontId="18" fillId="0" borderId="20" xfId="0" applyNumberFormat="1" applyFont="1" applyFill="1" applyBorder="1"/>
    <xf numFmtId="168" fontId="18" fillId="0" borderId="3" xfId="0" applyNumberFormat="1" applyFont="1" applyFill="1" applyBorder="1"/>
    <xf numFmtId="168" fontId="18" fillId="0" borderId="25" xfId="0" applyNumberFormat="1" applyFont="1" applyFill="1" applyBorder="1"/>
    <xf numFmtId="0" fontId="48" fillId="0" borderId="0" xfId="0" applyFont="1" applyFill="1"/>
    <xf numFmtId="0" fontId="48" fillId="0" borderId="8" xfId="0" applyFont="1" applyFill="1" applyBorder="1"/>
    <xf numFmtId="165" fontId="18" fillId="0" borderId="1" xfId="0" applyNumberFormat="1" applyFont="1" applyFill="1" applyBorder="1"/>
    <xf numFmtId="171" fontId="18" fillId="0" borderId="1" xfId="0" applyNumberFormat="1" applyFont="1" applyFill="1" applyBorder="1" applyAlignment="1">
      <alignment horizontal="right" wrapText="1"/>
    </xf>
    <xf numFmtId="171" fontId="18" fillId="0" borderId="20" xfId="0" applyNumberFormat="1" applyFont="1" applyFill="1" applyBorder="1" applyAlignment="1">
      <alignment horizontal="right" wrapText="1"/>
    </xf>
    <xf numFmtId="2" fontId="18" fillId="0" borderId="21" xfId="0" applyNumberFormat="1" applyFont="1" applyFill="1" applyBorder="1"/>
    <xf numFmtId="0" fontId="53" fillId="0" borderId="0" xfId="0" applyFont="1" applyFill="1"/>
    <xf numFmtId="0" fontId="18" fillId="0" borderId="0" xfId="0" applyFont="1" applyFill="1"/>
    <xf numFmtId="0" fontId="20" fillId="0" borderId="0" xfId="0" applyFont="1" applyFill="1"/>
    <xf numFmtId="4" fontId="28" fillId="0" borderId="14" xfId="0" applyNumberFormat="1" applyFont="1" applyFill="1" applyBorder="1" applyAlignment="1">
      <alignment horizontal="right" vertical="top" wrapText="1"/>
    </xf>
    <xf numFmtId="4" fontId="28" fillId="0" borderId="18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165" fontId="28" fillId="0" borderId="14" xfId="0" applyNumberFormat="1" applyFont="1" applyFill="1" applyBorder="1"/>
    <xf numFmtId="165" fontId="28" fillId="0" borderId="18" xfId="0" applyNumberFormat="1" applyFont="1" applyFill="1" applyBorder="1"/>
    <xf numFmtId="4" fontId="18" fillId="0" borderId="1" xfId="0" applyNumberFormat="1" applyFont="1" applyFill="1" applyBorder="1"/>
  </cellXfs>
  <cellStyles count="36">
    <cellStyle name="Dziesiętny 2" xfId="7"/>
    <cellStyle name="Dziesiętny 3" xfId="8"/>
    <cellStyle name="Dziesiętny 4" xfId="9"/>
    <cellStyle name="Dziesiętny 4 2" xfId="10"/>
    <cellStyle name="Dziesiętny 5" xfId="11"/>
    <cellStyle name="Dziesiętny 6" xfId="12"/>
    <cellStyle name="Dziesiętny 7" xfId="13"/>
    <cellStyle name="Normal 2" xfId="5"/>
    <cellStyle name="Normalny" xfId="0" builtinId="0"/>
    <cellStyle name="Normalny 10" xfId="14"/>
    <cellStyle name="Normalny 2" xfId="2"/>
    <cellStyle name="Normalny 2 2" xfId="15"/>
    <cellStyle name="Normalny 3" xfId="16"/>
    <cellStyle name="Normalny 3 2" xfId="17"/>
    <cellStyle name="Normalny 3 3" xfId="18"/>
    <cellStyle name="Normalny 4" xfId="3"/>
    <cellStyle name="Normalny 4 2" xfId="19"/>
    <cellStyle name="Normalny 5" xfId="20"/>
    <cellStyle name="Normalny 6" xfId="4"/>
    <cellStyle name="Normalny 7" xfId="21"/>
    <cellStyle name="Normalny 8" xfId="22"/>
    <cellStyle name="Normalny 9" xfId="23"/>
    <cellStyle name="Normalny 9 2" xfId="24"/>
    <cellStyle name="Procentowy 2" xfId="25"/>
    <cellStyle name="Procentowy 3" xfId="26"/>
    <cellStyle name="Procentowy 3 2" xfId="27"/>
    <cellStyle name="Procentowy 4" xfId="28"/>
    <cellStyle name="Procentowy 5" xfId="29"/>
    <cellStyle name="Procentowy 6" xfId="30"/>
    <cellStyle name="Procentowy 6 2" xfId="31"/>
    <cellStyle name="Procentowy 7" xfId="32"/>
    <cellStyle name="Standard 2" xfId="1"/>
    <cellStyle name="Walutowy 2" xfId="33"/>
    <cellStyle name="Walutowy 3" xfId="34"/>
    <cellStyle name="Złe 2" xfId="6"/>
    <cellStyle name="Złe 3" xfId="3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8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0" defaultRowHeight="14.25" zeroHeight="1" outlineLevelRow="1"/>
  <cols>
    <col min="1" max="1" width="58.625" style="246" customWidth="1"/>
    <col min="2" max="2" width="9.75" style="246" customWidth="1"/>
    <col min="3" max="3" width="9.125" style="246" customWidth="1"/>
    <col min="4" max="47" width="9.25" style="246" customWidth="1"/>
    <col min="48" max="61" width="9" style="246" customWidth="1"/>
    <col min="62" max="16384" width="9" style="246" hidden="1"/>
  </cols>
  <sheetData>
    <row r="1" spans="1:61" ht="15">
      <c r="A1" s="247"/>
      <c r="B1" s="247">
        <v>2001</v>
      </c>
      <c r="C1" s="247">
        <v>2002</v>
      </c>
      <c r="D1" s="247">
        <f t="shared" ref="D1:O1" si="0">C1+1</f>
        <v>2003</v>
      </c>
      <c r="E1" s="247">
        <f t="shared" si="0"/>
        <v>2004</v>
      </c>
      <c r="F1" s="247">
        <f t="shared" si="0"/>
        <v>2005</v>
      </c>
      <c r="G1" s="247">
        <f t="shared" si="0"/>
        <v>2006</v>
      </c>
      <c r="H1" s="247">
        <f t="shared" si="0"/>
        <v>2007</v>
      </c>
      <c r="I1" s="247">
        <f t="shared" si="0"/>
        <v>2008</v>
      </c>
      <c r="J1" s="247">
        <f t="shared" si="0"/>
        <v>2009</v>
      </c>
      <c r="K1" s="247">
        <f t="shared" si="0"/>
        <v>2010</v>
      </c>
      <c r="L1" s="247">
        <f t="shared" si="0"/>
        <v>2011</v>
      </c>
      <c r="M1" s="247">
        <f t="shared" si="0"/>
        <v>2012</v>
      </c>
      <c r="N1" s="247">
        <f t="shared" si="0"/>
        <v>2013</v>
      </c>
      <c r="O1" s="248">
        <f t="shared" si="0"/>
        <v>2014</v>
      </c>
      <c r="P1" s="248">
        <v>2015</v>
      </c>
      <c r="Q1" s="249">
        <v>2016</v>
      </c>
      <c r="R1" s="247">
        <v>2017</v>
      </c>
      <c r="S1" s="247">
        <v>2018</v>
      </c>
      <c r="T1" s="247">
        <v>2019</v>
      </c>
      <c r="U1" s="247">
        <v>2020</v>
      </c>
      <c r="V1" s="307">
        <v>2021</v>
      </c>
      <c r="W1" s="308">
        <v>2022</v>
      </c>
      <c r="X1" s="247">
        <v>2023</v>
      </c>
      <c r="Y1" s="247">
        <v>2024</v>
      </c>
      <c r="Z1" s="247">
        <v>2025</v>
      </c>
      <c r="AA1" s="247">
        <v>2026</v>
      </c>
      <c r="AB1" s="247">
        <v>2027</v>
      </c>
      <c r="AC1" s="247">
        <v>2028</v>
      </c>
      <c r="AD1" s="247">
        <v>2029</v>
      </c>
      <c r="AE1" s="247">
        <v>2030</v>
      </c>
      <c r="AF1" s="247">
        <v>2031</v>
      </c>
      <c r="AG1" s="247">
        <v>2032</v>
      </c>
      <c r="AH1" s="247">
        <v>2033</v>
      </c>
      <c r="AI1" s="247">
        <v>2034</v>
      </c>
      <c r="AJ1" s="247">
        <v>2035</v>
      </c>
      <c r="AK1" s="247">
        <v>2036</v>
      </c>
      <c r="AL1" s="247">
        <v>2037</v>
      </c>
      <c r="AM1" s="247">
        <v>2038</v>
      </c>
      <c r="AN1" s="247">
        <v>2039</v>
      </c>
      <c r="AO1" s="247">
        <v>2040</v>
      </c>
      <c r="AP1" s="247">
        <v>2041</v>
      </c>
      <c r="AQ1" s="247">
        <v>2042</v>
      </c>
      <c r="AR1" s="247">
        <v>2043</v>
      </c>
      <c r="AS1" s="247">
        <v>2044</v>
      </c>
      <c r="AT1" s="247">
        <v>2045</v>
      </c>
      <c r="AU1" s="247">
        <v>2046</v>
      </c>
      <c r="AV1" s="247">
        <v>2047</v>
      </c>
      <c r="AW1" s="247">
        <v>2048</v>
      </c>
      <c r="AX1" s="247">
        <v>2049</v>
      </c>
      <c r="AY1" s="247">
        <v>2050</v>
      </c>
      <c r="AZ1" s="247">
        <v>2051</v>
      </c>
      <c r="BA1" s="247">
        <v>2052</v>
      </c>
      <c r="BB1" s="247">
        <v>2053</v>
      </c>
      <c r="BC1" s="247">
        <v>2054</v>
      </c>
      <c r="BD1" s="247">
        <v>2055</v>
      </c>
      <c r="BE1" s="247">
        <v>2056</v>
      </c>
      <c r="BF1" s="247">
        <v>2057</v>
      </c>
      <c r="BG1" s="247">
        <v>2058</v>
      </c>
      <c r="BH1" s="247">
        <v>2059</v>
      </c>
      <c r="BI1" s="247">
        <v>2060</v>
      </c>
    </row>
    <row r="2" spans="1:61" ht="15.75">
      <c r="A2" s="250" t="s">
        <v>110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  <c r="P2" s="252"/>
      <c r="Q2" s="253"/>
      <c r="R2" s="253"/>
      <c r="S2" s="253"/>
      <c r="T2" s="253"/>
      <c r="U2" s="253"/>
      <c r="V2" s="309"/>
      <c r="W2" s="310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</row>
    <row r="3" spans="1:61" ht="15" outlineLevel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66"/>
      <c r="U3" s="266"/>
      <c r="V3" s="311"/>
      <c r="W3" s="312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</row>
    <row r="4" spans="1:61" ht="15" outlineLevel="1">
      <c r="A4" s="255" t="s">
        <v>199</v>
      </c>
      <c r="B4" s="256">
        <v>101.3</v>
      </c>
      <c r="C4" s="257">
        <v>102</v>
      </c>
      <c r="D4" s="257">
        <v>103.5</v>
      </c>
      <c r="E4" s="257">
        <v>105</v>
      </c>
      <c r="F4" s="257">
        <v>103.5</v>
      </c>
      <c r="G4" s="257">
        <v>106.1</v>
      </c>
      <c r="H4" s="257">
        <v>107.1</v>
      </c>
      <c r="I4" s="257">
        <v>104.2</v>
      </c>
      <c r="J4" s="257">
        <v>102.8</v>
      </c>
      <c r="K4" s="257">
        <v>103.7</v>
      </c>
      <c r="L4" s="257">
        <v>104.8</v>
      </c>
      <c r="M4" s="257">
        <v>101.3</v>
      </c>
      <c r="N4" s="257">
        <v>101.1</v>
      </c>
      <c r="O4" s="257">
        <v>103.4</v>
      </c>
      <c r="P4" s="258">
        <v>104.2</v>
      </c>
      <c r="Q4" s="258">
        <v>103.1</v>
      </c>
      <c r="R4" s="258">
        <v>104.8</v>
      </c>
      <c r="S4" s="258">
        <v>105.4</v>
      </c>
      <c r="T4" s="258">
        <v>104.7</v>
      </c>
      <c r="U4" s="258">
        <v>97.8</v>
      </c>
      <c r="V4" s="317">
        <v>105.9</v>
      </c>
      <c r="W4" s="313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</row>
    <row r="5" spans="1:61" ht="15" outlineLevel="1">
      <c r="A5" s="243" t="s">
        <v>263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4"/>
      <c r="R5" s="244"/>
      <c r="S5" s="244"/>
      <c r="T5" s="268"/>
      <c r="U5" s="268"/>
      <c r="V5" s="314"/>
      <c r="W5" s="312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</row>
    <row r="6" spans="1:61" ht="15" outlineLevel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66"/>
      <c r="U6" s="266"/>
      <c r="V6" s="311"/>
      <c r="W6" s="312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</row>
    <row r="7" spans="1:61" ht="15" outlineLevel="1">
      <c r="A7" s="255" t="s">
        <v>198</v>
      </c>
      <c r="B7" s="260">
        <v>38242.199999999997</v>
      </c>
      <c r="C7" s="261">
        <v>38218.5</v>
      </c>
      <c r="D7" s="261">
        <v>38190.6</v>
      </c>
      <c r="E7" s="261">
        <v>38173.800000000003</v>
      </c>
      <c r="F7" s="261">
        <v>38157.1</v>
      </c>
      <c r="G7" s="261">
        <v>38125.5</v>
      </c>
      <c r="H7" s="261">
        <v>38115.599999999999</v>
      </c>
      <c r="I7" s="261">
        <v>38135.9</v>
      </c>
      <c r="J7" s="261">
        <v>38167.300000000003</v>
      </c>
      <c r="K7" s="261">
        <v>38529.9</v>
      </c>
      <c r="L7" s="261">
        <v>38538.400000000001</v>
      </c>
      <c r="M7" s="261">
        <v>38533.300000000003</v>
      </c>
      <c r="N7" s="261">
        <v>38495.699999999997</v>
      </c>
      <c r="O7" s="261">
        <v>38478.6</v>
      </c>
      <c r="P7" s="488">
        <v>38437.199999999997</v>
      </c>
      <c r="Q7" s="488">
        <v>38433</v>
      </c>
      <c r="R7" s="488">
        <v>38433.599999999999</v>
      </c>
      <c r="S7" s="488">
        <v>38411.1</v>
      </c>
      <c r="T7" s="488">
        <v>38382.6</v>
      </c>
      <c r="U7" s="488">
        <v>38265</v>
      </c>
      <c r="V7" s="489">
        <v>38080.400000000001</v>
      </c>
      <c r="W7" s="315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</row>
    <row r="8" spans="1:61" ht="15" outlineLevel="1">
      <c r="A8" s="255" t="s">
        <v>219</v>
      </c>
      <c r="B8" s="263"/>
      <c r="C8" s="264">
        <f t="shared" ref="C8:V8" si="1">C7/B7</f>
        <v>0.99938026577968853</v>
      </c>
      <c r="D8" s="265">
        <f t="shared" si="1"/>
        <v>0.99926998704815728</v>
      </c>
      <c r="E8" s="265">
        <f t="shared" si="1"/>
        <v>0.99956010117672944</v>
      </c>
      <c r="F8" s="265">
        <f t="shared" si="1"/>
        <v>0.99956252717832639</v>
      </c>
      <c r="G8" s="265">
        <f t="shared" si="1"/>
        <v>0.99917184482049215</v>
      </c>
      <c r="H8" s="265">
        <f t="shared" si="1"/>
        <v>0.99974033127434392</v>
      </c>
      <c r="I8" s="265">
        <f t="shared" si="1"/>
        <v>1.0005325903304685</v>
      </c>
      <c r="J8" s="265">
        <f t="shared" si="1"/>
        <v>1.0008233711542143</v>
      </c>
      <c r="K8" s="265">
        <f t="shared" si="1"/>
        <v>1.009500279034671</v>
      </c>
      <c r="L8" s="265">
        <f t="shared" si="1"/>
        <v>1.0002206078915337</v>
      </c>
      <c r="M8" s="265">
        <f t="shared" si="1"/>
        <v>0.9998676644593445</v>
      </c>
      <c r="N8" s="265">
        <f t="shared" si="1"/>
        <v>0.99902422060918727</v>
      </c>
      <c r="O8" s="265">
        <f t="shared" si="1"/>
        <v>0.99955579454328669</v>
      </c>
      <c r="P8" s="490">
        <f t="shared" si="1"/>
        <v>0.99892407727931887</v>
      </c>
      <c r="Q8" s="490">
        <f t="shared" si="1"/>
        <v>0.99989073085448477</v>
      </c>
      <c r="R8" s="490">
        <f t="shared" si="1"/>
        <v>1.000015611583795</v>
      </c>
      <c r="S8" s="490">
        <f t="shared" si="1"/>
        <v>0.99941457474709627</v>
      </c>
      <c r="T8" s="490">
        <f t="shared" si="1"/>
        <v>0.99925802697657706</v>
      </c>
      <c r="U8" s="490">
        <f t="shared" si="1"/>
        <v>0.99693611167560303</v>
      </c>
      <c r="V8" s="491">
        <f t="shared" si="1"/>
        <v>0.9951757480726513</v>
      </c>
      <c r="W8" s="316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</row>
    <row r="9" spans="1:61" ht="15" outlineLevel="1">
      <c r="A9" s="243" t="s">
        <v>264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5"/>
      <c r="Q9" s="244"/>
      <c r="R9" s="244"/>
      <c r="S9" s="244"/>
      <c r="T9" s="268"/>
      <c r="U9" s="268"/>
      <c r="V9" s="314"/>
      <c r="W9" s="312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</row>
    <row r="10" spans="1:61" ht="15" outlineLevel="1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66"/>
      <c r="Q10" s="266"/>
      <c r="R10" s="266"/>
      <c r="S10" s="266"/>
      <c r="T10" s="266"/>
      <c r="U10" s="266"/>
      <c r="V10" s="311"/>
      <c r="W10" s="312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</row>
    <row r="11" spans="1:61" ht="15" outlineLevel="1">
      <c r="A11" s="255" t="s">
        <v>200</v>
      </c>
      <c r="B11" s="259"/>
      <c r="C11" s="267">
        <f>(C4-100)/C8+100</f>
        <v>102.00124023705797</v>
      </c>
      <c r="D11" s="258">
        <f>(D4-100)/D8+100</f>
        <v>103.50255691191026</v>
      </c>
      <c r="E11" s="258">
        <f t="shared" ref="E11:V11" si="2">(E4-100)/E8+100</f>
        <v>105.00220046209704</v>
      </c>
      <c r="F11" s="258">
        <f t="shared" si="2"/>
        <v>103.50153182500766</v>
      </c>
      <c r="G11" s="258">
        <f t="shared" si="2"/>
        <v>106.10505593369267</v>
      </c>
      <c r="H11" s="258">
        <f t="shared" si="2"/>
        <v>107.10184412681421</v>
      </c>
      <c r="I11" s="258">
        <f t="shared" si="2"/>
        <v>104.19776431131821</v>
      </c>
      <c r="J11" s="258">
        <f t="shared" si="2"/>
        <v>102.79769645743869</v>
      </c>
      <c r="K11" s="258">
        <f t="shared" si="2"/>
        <v>103.66517976947773</v>
      </c>
      <c r="L11" s="258">
        <f t="shared" si="2"/>
        <v>104.79894131567475</v>
      </c>
      <c r="M11" s="258">
        <f t="shared" si="2"/>
        <v>101.30017205897236</v>
      </c>
      <c r="N11" s="258">
        <f t="shared" si="2"/>
        <v>101.10107440571284</v>
      </c>
      <c r="O11" s="258">
        <f t="shared" si="2"/>
        <v>103.40151096973383</v>
      </c>
      <c r="P11" s="258">
        <f t="shared" si="2"/>
        <v>104.20452374262433</v>
      </c>
      <c r="Q11" s="258">
        <f t="shared" si="2"/>
        <v>103.10033877136834</v>
      </c>
      <c r="R11" s="258">
        <f t="shared" si="2"/>
        <v>104.79992506556762</v>
      </c>
      <c r="S11" s="258">
        <f t="shared" si="2"/>
        <v>105.40316314815249</v>
      </c>
      <c r="T11" s="258">
        <f t="shared" si="2"/>
        <v>104.703489862594</v>
      </c>
      <c r="U11" s="258">
        <f t="shared" si="2"/>
        <v>97.793238729909831</v>
      </c>
      <c r="V11" s="317">
        <f t="shared" si="2"/>
        <v>105.92860106511486</v>
      </c>
      <c r="W11" s="313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</row>
    <row r="12" spans="1:61" ht="15" outlineLevel="1">
      <c r="A12" s="243" t="s">
        <v>259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3"/>
      <c r="Q12" s="268"/>
      <c r="R12" s="268"/>
      <c r="S12" s="268"/>
      <c r="T12" s="268"/>
      <c r="U12" s="268"/>
      <c r="V12" s="318"/>
      <c r="W12" s="319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</row>
    <row r="13" spans="1:61" ht="15" outlineLevel="1">
      <c r="A13" s="203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66"/>
      <c r="U13" s="266"/>
      <c r="V13" s="320"/>
      <c r="W13" s="321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</row>
    <row r="14" spans="1:61" ht="15" outlineLevel="1">
      <c r="A14" s="255" t="s">
        <v>224</v>
      </c>
      <c r="B14" s="256">
        <v>105.5</v>
      </c>
      <c r="C14" s="257">
        <v>101.9</v>
      </c>
      <c r="D14" s="257">
        <v>100.8</v>
      </c>
      <c r="E14" s="257">
        <v>103.5</v>
      </c>
      <c r="F14" s="257">
        <v>102.1</v>
      </c>
      <c r="G14" s="257">
        <v>101</v>
      </c>
      <c r="H14" s="257">
        <v>102.5</v>
      </c>
      <c r="I14" s="257">
        <v>104.2</v>
      </c>
      <c r="J14" s="257">
        <v>103.5</v>
      </c>
      <c r="K14" s="257">
        <v>102.6</v>
      </c>
      <c r="L14" s="257">
        <v>104.3</v>
      </c>
      <c r="M14" s="257">
        <v>103.7</v>
      </c>
      <c r="N14" s="257">
        <v>100.9</v>
      </c>
      <c r="O14" s="257">
        <v>100</v>
      </c>
      <c r="P14" s="258">
        <v>99.1</v>
      </c>
      <c r="Q14" s="258">
        <v>99.4</v>
      </c>
      <c r="R14" s="258">
        <v>102</v>
      </c>
      <c r="S14" s="258">
        <v>101.6</v>
      </c>
      <c r="T14" s="258">
        <v>102.3</v>
      </c>
      <c r="U14" s="258">
        <v>103.4</v>
      </c>
      <c r="V14" s="317">
        <v>105.1</v>
      </c>
      <c r="W14" s="313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</row>
    <row r="15" spans="1:61" ht="15" outlineLevel="1">
      <c r="A15" s="243" t="s">
        <v>265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3"/>
      <c r="Q15" s="244"/>
      <c r="R15" s="244"/>
      <c r="S15" s="244"/>
      <c r="T15" s="268"/>
      <c r="U15" s="268"/>
      <c r="V15" s="318"/>
      <c r="W15" s="319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</row>
    <row r="16" spans="1:61" ht="15" outlineLevel="1">
      <c r="A16" s="203"/>
      <c r="P16" s="492"/>
      <c r="Q16" s="492"/>
      <c r="R16" s="492"/>
      <c r="S16" s="492"/>
      <c r="T16" s="493"/>
      <c r="U16" s="493"/>
      <c r="V16" s="320"/>
      <c r="W16" s="321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</row>
    <row r="17" spans="1:61" ht="15" outlineLevel="1">
      <c r="A17" s="255" t="s">
        <v>225</v>
      </c>
      <c r="B17" s="269">
        <v>5.3</v>
      </c>
      <c r="C17" s="269">
        <v>1.9</v>
      </c>
      <c r="D17" s="270">
        <v>0.7</v>
      </c>
      <c r="E17" s="270">
        <v>3.6</v>
      </c>
      <c r="F17" s="270">
        <v>2.2000000000000002</v>
      </c>
      <c r="G17" s="270">
        <v>1.3</v>
      </c>
      <c r="H17" s="270">
        <v>2.6</v>
      </c>
      <c r="I17" s="270">
        <v>4.2</v>
      </c>
      <c r="J17" s="270">
        <v>4</v>
      </c>
      <c r="K17" s="270">
        <v>2.6</v>
      </c>
      <c r="L17" s="270">
        <v>3.9</v>
      </c>
      <c r="M17" s="270">
        <v>3.7</v>
      </c>
      <c r="N17" s="270">
        <v>0.8</v>
      </c>
      <c r="O17" s="270">
        <v>0.1</v>
      </c>
      <c r="P17" s="271">
        <v>-0.7</v>
      </c>
      <c r="Q17" s="271">
        <v>-0.2</v>
      </c>
      <c r="R17" s="271">
        <v>1.6</v>
      </c>
      <c r="S17" s="271">
        <v>1.2</v>
      </c>
      <c r="T17" s="271">
        <v>2.1</v>
      </c>
      <c r="U17" s="271">
        <v>3.7</v>
      </c>
      <c r="V17" s="323">
        <v>5.2</v>
      </c>
      <c r="W17" s="32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</row>
    <row r="18" spans="1:61" ht="15" outlineLevel="1">
      <c r="A18" s="255" t="s">
        <v>226</v>
      </c>
      <c r="B18" s="267">
        <f>B17+100</f>
        <v>105.3</v>
      </c>
      <c r="C18" s="267">
        <f>C17+100</f>
        <v>101.9</v>
      </c>
      <c r="D18" s="258">
        <f t="shared" ref="D18:V18" si="3">D17+100</f>
        <v>100.7</v>
      </c>
      <c r="E18" s="258">
        <f t="shared" si="3"/>
        <v>103.6</v>
      </c>
      <c r="F18" s="258">
        <f t="shared" si="3"/>
        <v>102.2</v>
      </c>
      <c r="G18" s="258">
        <f t="shared" si="3"/>
        <v>101.3</v>
      </c>
      <c r="H18" s="258">
        <f t="shared" si="3"/>
        <v>102.6</v>
      </c>
      <c r="I18" s="258">
        <f t="shared" si="3"/>
        <v>104.2</v>
      </c>
      <c r="J18" s="258">
        <f t="shared" si="3"/>
        <v>104</v>
      </c>
      <c r="K18" s="258">
        <f t="shared" si="3"/>
        <v>102.6</v>
      </c>
      <c r="L18" s="258">
        <f t="shared" si="3"/>
        <v>103.9</v>
      </c>
      <c r="M18" s="258">
        <f t="shared" si="3"/>
        <v>103.7</v>
      </c>
      <c r="N18" s="258">
        <f t="shared" si="3"/>
        <v>100.8</v>
      </c>
      <c r="O18" s="258">
        <f t="shared" si="3"/>
        <v>100.1</v>
      </c>
      <c r="P18" s="258">
        <f t="shared" si="3"/>
        <v>99.3</v>
      </c>
      <c r="Q18" s="258">
        <f t="shared" si="3"/>
        <v>99.8</v>
      </c>
      <c r="R18" s="258">
        <f t="shared" si="3"/>
        <v>101.6</v>
      </c>
      <c r="S18" s="258">
        <f t="shared" si="3"/>
        <v>101.2</v>
      </c>
      <c r="T18" s="258">
        <f t="shared" si="3"/>
        <v>102.1</v>
      </c>
      <c r="U18" s="258">
        <f t="shared" si="3"/>
        <v>103.7</v>
      </c>
      <c r="V18" s="317">
        <f t="shared" si="3"/>
        <v>105.2</v>
      </c>
      <c r="W18" s="313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</row>
    <row r="19" spans="1:61" ht="15" outlineLevel="1">
      <c r="A19" s="243" t="s">
        <v>266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68"/>
      <c r="U19" s="268"/>
      <c r="V19" s="318"/>
      <c r="W19" s="319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</row>
    <row r="20" spans="1:61" ht="15" outlineLevel="1">
      <c r="A20" s="203"/>
      <c r="B20" s="203"/>
      <c r="C20" s="203"/>
      <c r="D20" s="203"/>
      <c r="P20" s="492"/>
      <c r="Q20" s="492"/>
      <c r="R20" s="492"/>
      <c r="S20" s="492"/>
      <c r="T20" s="493"/>
      <c r="U20" s="493"/>
      <c r="V20" s="320"/>
      <c r="W20" s="321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</row>
    <row r="21" spans="1:61" ht="15" outlineLevel="1">
      <c r="A21" s="255" t="s">
        <v>227</v>
      </c>
      <c r="B21" s="272"/>
      <c r="C21" s="272"/>
      <c r="D21" s="272"/>
      <c r="E21" s="270">
        <v>2.2000000000000002</v>
      </c>
      <c r="F21" s="270">
        <v>2.2000000000000002</v>
      </c>
      <c r="G21" s="270">
        <v>2.2000000000000002</v>
      </c>
      <c r="H21" s="270">
        <v>2.2000000000000002</v>
      </c>
      <c r="I21" s="270">
        <v>3.3</v>
      </c>
      <c r="J21" s="270">
        <v>0.3</v>
      </c>
      <c r="K21" s="270">
        <v>1.6</v>
      </c>
      <c r="L21" s="270">
        <v>2.7</v>
      </c>
      <c r="M21" s="270">
        <v>2.5</v>
      </c>
      <c r="N21" s="270">
        <v>1.3</v>
      </c>
      <c r="O21" s="270">
        <v>0.4</v>
      </c>
      <c r="P21" s="271">
        <v>0.2</v>
      </c>
      <c r="Q21" s="273">
        <v>0.2</v>
      </c>
      <c r="R21" s="273">
        <v>1.5</v>
      </c>
      <c r="S21" s="273">
        <v>1.8</v>
      </c>
      <c r="T21" s="273">
        <v>1.2</v>
      </c>
      <c r="U21" s="271">
        <v>0.3</v>
      </c>
      <c r="V21" s="323">
        <v>2.6</v>
      </c>
      <c r="W21" s="32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</row>
    <row r="22" spans="1:61" ht="15" outlineLevel="1">
      <c r="A22" s="255" t="s">
        <v>228</v>
      </c>
      <c r="B22" s="274"/>
      <c r="C22" s="274"/>
      <c r="D22" s="274"/>
      <c r="E22" s="275">
        <f>1+E21/100</f>
        <v>1.022</v>
      </c>
      <c r="F22" s="275">
        <f>1+F21/100</f>
        <v>1.022</v>
      </c>
      <c r="G22" s="275">
        <f t="shared" ref="G22:O22" si="4">1+G21/100</f>
        <v>1.022</v>
      </c>
      <c r="H22" s="275">
        <f t="shared" si="4"/>
        <v>1.022</v>
      </c>
      <c r="I22" s="275">
        <f t="shared" si="4"/>
        <v>1.0329999999999999</v>
      </c>
      <c r="J22" s="275">
        <f t="shared" si="4"/>
        <v>1.0029999999999999</v>
      </c>
      <c r="K22" s="275">
        <f t="shared" si="4"/>
        <v>1.016</v>
      </c>
      <c r="L22" s="275">
        <f t="shared" si="4"/>
        <v>1.0269999999999999</v>
      </c>
      <c r="M22" s="275">
        <f t="shared" si="4"/>
        <v>1.0249999999999999</v>
      </c>
      <c r="N22" s="275">
        <f t="shared" si="4"/>
        <v>1.0129999999999999</v>
      </c>
      <c r="O22" s="275">
        <f t="shared" si="4"/>
        <v>1.004</v>
      </c>
      <c r="P22" s="494">
        <f t="shared" ref="P22:V22" si="5">1+P21/100</f>
        <v>1.002</v>
      </c>
      <c r="Q22" s="494">
        <f t="shared" si="5"/>
        <v>1.002</v>
      </c>
      <c r="R22" s="494">
        <f t="shared" si="5"/>
        <v>1.0149999999999999</v>
      </c>
      <c r="S22" s="494">
        <f t="shared" si="5"/>
        <v>1.018</v>
      </c>
      <c r="T22" s="494">
        <f t="shared" si="5"/>
        <v>1.012</v>
      </c>
      <c r="U22" s="258">
        <f t="shared" si="5"/>
        <v>1.0029999999999999</v>
      </c>
      <c r="V22" s="317">
        <f t="shared" si="5"/>
        <v>1.026</v>
      </c>
      <c r="W22" s="32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</row>
    <row r="23" spans="1:61" ht="15" outlineLevel="1">
      <c r="A23" s="243" t="s">
        <v>267</v>
      </c>
      <c r="B23" s="203"/>
      <c r="C23" s="203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43"/>
      <c r="Q23" s="276"/>
      <c r="R23" s="276"/>
      <c r="S23" s="276"/>
      <c r="T23" s="305"/>
      <c r="U23" s="305"/>
      <c r="V23" s="318"/>
      <c r="W23" s="319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</row>
    <row r="24" spans="1:61" ht="15" outlineLevel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81"/>
      <c r="U24" s="281"/>
      <c r="V24" s="320"/>
      <c r="W24" s="321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</row>
    <row r="25" spans="1:61" ht="15" outlineLevel="1">
      <c r="A25" s="255" t="s">
        <v>197</v>
      </c>
      <c r="B25" s="277">
        <v>3.6720999999999999</v>
      </c>
      <c r="C25" s="277">
        <v>3.8574000000000002</v>
      </c>
      <c r="D25" s="277">
        <v>4.3996000000000004</v>
      </c>
      <c r="E25" s="277">
        <v>4.5267999999999997</v>
      </c>
      <c r="F25" s="277">
        <v>4.0229999999999997</v>
      </c>
      <c r="G25" s="277">
        <v>3.8959000000000001</v>
      </c>
      <c r="H25" s="277">
        <v>3.7837000000000001</v>
      </c>
      <c r="I25" s="277">
        <v>3.5121000000000002</v>
      </c>
      <c r="J25" s="277">
        <v>4.3276000000000003</v>
      </c>
      <c r="K25" s="277">
        <v>3.9946999999999999</v>
      </c>
      <c r="L25" s="277">
        <v>4.1205999999999996</v>
      </c>
      <c r="M25" s="277">
        <v>4.1847000000000003</v>
      </c>
      <c r="N25" s="277">
        <v>4.1974999999999998</v>
      </c>
      <c r="O25" s="277">
        <v>4.1843000000000004</v>
      </c>
      <c r="P25" s="495">
        <v>4.1840999999999999</v>
      </c>
      <c r="Q25" s="495">
        <v>4.3632</v>
      </c>
      <c r="R25" s="495">
        <v>4.2569999999999997</v>
      </c>
      <c r="S25" s="495">
        <v>4.2614999999999998</v>
      </c>
      <c r="T25" s="495">
        <v>4.2976000000000001</v>
      </c>
      <c r="U25" s="495">
        <v>4.4429999999999996</v>
      </c>
      <c r="V25" s="496">
        <v>4.5651999999999999</v>
      </c>
      <c r="W25" s="325">
        <f t="shared" ref="W25:AU25" si="6">V25</f>
        <v>4.5651999999999999</v>
      </c>
      <c r="X25" s="278">
        <f t="shared" si="6"/>
        <v>4.5651999999999999</v>
      </c>
      <c r="Y25" s="278">
        <f t="shared" si="6"/>
        <v>4.5651999999999999</v>
      </c>
      <c r="Z25" s="278">
        <f t="shared" si="6"/>
        <v>4.5651999999999999</v>
      </c>
      <c r="AA25" s="278">
        <f t="shared" si="6"/>
        <v>4.5651999999999999</v>
      </c>
      <c r="AB25" s="278">
        <f t="shared" si="6"/>
        <v>4.5651999999999999</v>
      </c>
      <c r="AC25" s="278">
        <f t="shared" si="6"/>
        <v>4.5651999999999999</v>
      </c>
      <c r="AD25" s="278">
        <f t="shared" si="6"/>
        <v>4.5651999999999999</v>
      </c>
      <c r="AE25" s="278">
        <f t="shared" si="6"/>
        <v>4.5651999999999999</v>
      </c>
      <c r="AF25" s="278">
        <f t="shared" si="6"/>
        <v>4.5651999999999999</v>
      </c>
      <c r="AG25" s="278">
        <f t="shared" si="6"/>
        <v>4.5651999999999999</v>
      </c>
      <c r="AH25" s="278">
        <f t="shared" si="6"/>
        <v>4.5651999999999999</v>
      </c>
      <c r="AI25" s="278">
        <f t="shared" si="6"/>
        <v>4.5651999999999999</v>
      </c>
      <c r="AJ25" s="278">
        <f t="shared" si="6"/>
        <v>4.5651999999999999</v>
      </c>
      <c r="AK25" s="278">
        <f t="shared" si="6"/>
        <v>4.5651999999999999</v>
      </c>
      <c r="AL25" s="278">
        <f t="shared" si="6"/>
        <v>4.5651999999999999</v>
      </c>
      <c r="AM25" s="278">
        <f t="shared" si="6"/>
        <v>4.5651999999999999</v>
      </c>
      <c r="AN25" s="278">
        <f t="shared" si="6"/>
        <v>4.5651999999999999</v>
      </c>
      <c r="AO25" s="278">
        <f t="shared" si="6"/>
        <v>4.5651999999999999</v>
      </c>
      <c r="AP25" s="278">
        <f t="shared" si="6"/>
        <v>4.5651999999999999</v>
      </c>
      <c r="AQ25" s="278">
        <f t="shared" si="6"/>
        <v>4.5651999999999999</v>
      </c>
      <c r="AR25" s="278">
        <f t="shared" si="6"/>
        <v>4.5651999999999999</v>
      </c>
      <c r="AS25" s="278">
        <f t="shared" si="6"/>
        <v>4.5651999999999999</v>
      </c>
      <c r="AT25" s="278">
        <f t="shared" si="6"/>
        <v>4.5651999999999999</v>
      </c>
      <c r="AU25" s="278">
        <f t="shared" si="6"/>
        <v>4.5651999999999999</v>
      </c>
      <c r="AV25" s="278">
        <f t="shared" ref="AV25" si="7">AU25</f>
        <v>4.5651999999999999</v>
      </c>
      <c r="AW25" s="278">
        <f t="shared" ref="AW25" si="8">AV25</f>
        <v>4.5651999999999999</v>
      </c>
      <c r="AX25" s="278">
        <f t="shared" ref="AX25" si="9">AW25</f>
        <v>4.5651999999999999</v>
      </c>
      <c r="AY25" s="278">
        <f t="shared" ref="AY25" si="10">AX25</f>
        <v>4.5651999999999999</v>
      </c>
      <c r="AZ25" s="278">
        <f t="shared" ref="AZ25" si="11">AY25</f>
        <v>4.5651999999999999</v>
      </c>
      <c r="BA25" s="278">
        <f t="shared" ref="BA25" si="12">AZ25</f>
        <v>4.5651999999999999</v>
      </c>
      <c r="BB25" s="278">
        <f t="shared" ref="BB25" si="13">BA25</f>
        <v>4.5651999999999999</v>
      </c>
      <c r="BC25" s="278">
        <f t="shared" ref="BC25" si="14">BB25</f>
        <v>4.5651999999999999</v>
      </c>
      <c r="BD25" s="278">
        <f t="shared" ref="BD25" si="15">BC25</f>
        <v>4.5651999999999999</v>
      </c>
      <c r="BE25" s="278">
        <f t="shared" ref="BE25" si="16">BD25</f>
        <v>4.5651999999999999</v>
      </c>
      <c r="BF25" s="278">
        <f t="shared" ref="BF25" si="17">BE25</f>
        <v>4.5651999999999999</v>
      </c>
      <c r="BG25" s="278">
        <f t="shared" ref="BG25" si="18">BF25</f>
        <v>4.5651999999999999</v>
      </c>
      <c r="BH25" s="278">
        <f t="shared" ref="BH25" si="19">BG25</f>
        <v>4.5651999999999999</v>
      </c>
      <c r="BI25" s="278">
        <f t="shared" ref="BI25" si="20">BH25</f>
        <v>4.5651999999999999</v>
      </c>
    </row>
    <row r="26" spans="1:61" ht="15" outlineLevel="1">
      <c r="A26" s="243" t="s">
        <v>1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68"/>
      <c r="U26" s="268"/>
      <c r="V26" s="318"/>
      <c r="W26" s="319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</row>
    <row r="27" spans="1:61" ht="15" outlineLevel="1">
      <c r="A27" s="203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326"/>
      <c r="W27" s="327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</row>
    <row r="28" spans="1:61" ht="15" outlineLevel="1">
      <c r="A28" s="255" t="s">
        <v>251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>
        <f>Q4</f>
        <v>103.1</v>
      </c>
      <c r="R28" s="259">
        <f t="shared" ref="R28:V28" si="21">R4</f>
        <v>104.8</v>
      </c>
      <c r="S28" s="259">
        <f t="shared" si="21"/>
        <v>105.4</v>
      </c>
      <c r="T28" s="259">
        <f t="shared" si="21"/>
        <v>104.7</v>
      </c>
      <c r="U28" s="259">
        <f t="shared" si="21"/>
        <v>97.8</v>
      </c>
      <c r="V28" s="328">
        <f t="shared" si="21"/>
        <v>105.9</v>
      </c>
      <c r="W28" s="497">
        <v>103.8</v>
      </c>
      <c r="X28" s="258">
        <v>103.2</v>
      </c>
      <c r="Y28" s="258">
        <v>103</v>
      </c>
      <c r="Z28" s="258">
        <v>103.1</v>
      </c>
      <c r="AA28" s="258">
        <v>103</v>
      </c>
      <c r="AB28" s="258">
        <v>103</v>
      </c>
      <c r="AC28" s="258">
        <v>102.9</v>
      </c>
      <c r="AD28" s="258">
        <v>102.8</v>
      </c>
      <c r="AE28" s="258">
        <v>102.7</v>
      </c>
      <c r="AF28" s="258">
        <v>102.7</v>
      </c>
      <c r="AG28" s="258">
        <v>102.6</v>
      </c>
      <c r="AH28" s="258">
        <v>102.6</v>
      </c>
      <c r="AI28" s="258">
        <v>102.5</v>
      </c>
      <c r="AJ28" s="258">
        <v>102.4</v>
      </c>
      <c r="AK28" s="258">
        <v>102.3</v>
      </c>
      <c r="AL28" s="258">
        <v>102.2</v>
      </c>
      <c r="AM28" s="258">
        <v>102.1</v>
      </c>
      <c r="AN28" s="258">
        <v>102</v>
      </c>
      <c r="AO28" s="258">
        <v>102</v>
      </c>
      <c r="AP28" s="258">
        <v>101.8</v>
      </c>
      <c r="AQ28" s="258">
        <v>101.8</v>
      </c>
      <c r="AR28" s="258">
        <v>101.8</v>
      </c>
      <c r="AS28" s="258">
        <v>101.7</v>
      </c>
      <c r="AT28" s="258">
        <v>101.6</v>
      </c>
      <c r="AU28" s="258">
        <v>101.5</v>
      </c>
      <c r="AV28" s="258">
        <v>101.5</v>
      </c>
      <c r="AW28" s="258">
        <v>101.5</v>
      </c>
      <c r="AX28" s="258">
        <v>101.5</v>
      </c>
      <c r="AY28" s="258">
        <v>101.4</v>
      </c>
      <c r="AZ28" s="258">
        <v>101.4</v>
      </c>
      <c r="BA28" s="258">
        <v>101.4</v>
      </c>
      <c r="BB28" s="258">
        <v>101.4</v>
      </c>
      <c r="BC28" s="258">
        <v>101.4</v>
      </c>
      <c r="BD28" s="258">
        <v>101.4</v>
      </c>
      <c r="BE28" s="258">
        <v>101.5</v>
      </c>
      <c r="BF28" s="258">
        <v>101.5</v>
      </c>
      <c r="BG28" s="258">
        <v>101.5</v>
      </c>
      <c r="BH28" s="258">
        <v>101.6</v>
      </c>
      <c r="BI28" s="258">
        <v>101.6</v>
      </c>
    </row>
    <row r="29" spans="1:61" ht="15" outlineLevel="1">
      <c r="A29" s="243" t="s">
        <v>268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80"/>
      <c r="Q29" s="268"/>
      <c r="R29" s="280"/>
      <c r="S29" s="280"/>
      <c r="T29" s="268"/>
      <c r="U29" s="268"/>
      <c r="V29" s="318"/>
      <c r="W29" s="329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</row>
    <row r="30" spans="1:61" ht="15" outlineLevel="1">
      <c r="A30" s="203"/>
      <c r="B30" s="203"/>
      <c r="C30" s="203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03"/>
      <c r="P30" s="281"/>
      <c r="Q30" s="281"/>
      <c r="R30" s="281"/>
      <c r="S30" s="281"/>
      <c r="T30" s="281"/>
      <c r="U30" s="281"/>
      <c r="V30" s="320"/>
      <c r="W30" s="321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 t="s">
        <v>252</v>
      </c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</row>
    <row r="31" spans="1:61" ht="15" outlineLevel="1">
      <c r="A31" s="255" t="s">
        <v>212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82">
        <v>38419006</v>
      </c>
      <c r="Q31" s="283">
        <v>38369390</v>
      </c>
      <c r="R31" s="282">
        <v>38315463</v>
      </c>
      <c r="S31" s="282">
        <v>38259532</v>
      </c>
      <c r="T31" s="282">
        <v>38200552</v>
      </c>
      <c r="U31" s="282">
        <v>38137804</v>
      </c>
      <c r="V31" s="330">
        <v>38070314</v>
      </c>
      <c r="W31" s="331">
        <v>37997408</v>
      </c>
      <c r="X31" s="282">
        <v>37918575</v>
      </c>
      <c r="Y31" s="282">
        <v>37833310</v>
      </c>
      <c r="Z31" s="282">
        <v>37741462</v>
      </c>
      <c r="AA31" s="282">
        <v>37643028</v>
      </c>
      <c r="AB31" s="282">
        <v>37538019</v>
      </c>
      <c r="AC31" s="282">
        <v>37426538</v>
      </c>
      <c r="AD31" s="282">
        <v>37308801</v>
      </c>
      <c r="AE31" s="282">
        <v>37185073</v>
      </c>
      <c r="AF31" s="282">
        <v>37054634</v>
      </c>
      <c r="AG31" s="282">
        <v>36917987</v>
      </c>
      <c r="AH31" s="282">
        <v>36775688</v>
      </c>
      <c r="AI31" s="282">
        <v>36628362</v>
      </c>
      <c r="AJ31" s="282">
        <v>36476771</v>
      </c>
      <c r="AK31" s="282">
        <v>36321005</v>
      </c>
      <c r="AL31" s="282">
        <v>36161695</v>
      </c>
      <c r="AM31" s="282">
        <v>35999436</v>
      </c>
      <c r="AN31" s="282">
        <v>35834847</v>
      </c>
      <c r="AO31" s="282">
        <v>35668232</v>
      </c>
      <c r="AP31" s="282">
        <v>35500249</v>
      </c>
      <c r="AQ31" s="282">
        <v>35330941</v>
      </c>
      <c r="AR31" s="282">
        <v>35160664</v>
      </c>
      <c r="AS31" s="282">
        <v>34989421</v>
      </c>
      <c r="AT31" s="282">
        <v>34817385</v>
      </c>
      <c r="AU31" s="282">
        <v>34644715</v>
      </c>
      <c r="AV31" s="282">
        <v>34471413</v>
      </c>
      <c r="AW31" s="282">
        <v>34297846</v>
      </c>
      <c r="AX31" s="282">
        <v>34124130</v>
      </c>
      <c r="AY31" s="282">
        <v>33950569</v>
      </c>
      <c r="AZ31" s="284">
        <f>AY31*$AY$33</f>
        <v>33783419.402831256</v>
      </c>
      <c r="BA31" s="284">
        <f t="shared" ref="BA31:BI31" si="22">AZ31*$AY$33</f>
        <v>33617092.737019971</v>
      </c>
      <c r="BB31" s="284">
        <f t="shared" si="22"/>
        <v>33451584.95100975</v>
      </c>
      <c r="BC31" s="284">
        <f t="shared" si="22"/>
        <v>33286892.01319132</v>
      </c>
      <c r="BD31" s="284">
        <f t="shared" si="22"/>
        <v>33123009.911804315</v>
      </c>
      <c r="BE31" s="284">
        <f t="shared" si="22"/>
        <v>32959934.654839564</v>
      </c>
      <c r="BF31" s="284">
        <f t="shared" si="22"/>
        <v>32797662.269941844</v>
      </c>
      <c r="BG31" s="284">
        <f t="shared" si="22"/>
        <v>32636188.804313112</v>
      </c>
      <c r="BH31" s="284">
        <f t="shared" si="22"/>
        <v>32475510.324616231</v>
      </c>
      <c r="BI31" s="284">
        <f t="shared" si="22"/>
        <v>32315622.916879144</v>
      </c>
    </row>
    <row r="32" spans="1:61" ht="15" outlineLevel="1">
      <c r="A32" s="255" t="s">
        <v>220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5">
        <f t="shared" ref="Q32:AY32" si="23">Q31/P31</f>
        <v>0.99870855586425111</v>
      </c>
      <c r="R32" s="285">
        <f t="shared" si="23"/>
        <v>0.99859453069230442</v>
      </c>
      <c r="S32" s="285">
        <f t="shared" si="23"/>
        <v>0.99854024992468449</v>
      </c>
      <c r="T32" s="285">
        <f t="shared" si="23"/>
        <v>0.99845842338061008</v>
      </c>
      <c r="U32" s="285">
        <f t="shared" si="23"/>
        <v>0.9983574059348671</v>
      </c>
      <c r="V32" s="332">
        <f t="shared" si="23"/>
        <v>0.99823036481072691</v>
      </c>
      <c r="W32" s="333">
        <f t="shared" si="23"/>
        <v>0.99808496457370954</v>
      </c>
      <c r="X32" s="285">
        <f t="shared" si="23"/>
        <v>0.99792530585244132</v>
      </c>
      <c r="Y32" s="285">
        <f t="shared" si="23"/>
        <v>0.9977513659202647</v>
      </c>
      <c r="Z32" s="285">
        <f t="shared" si="23"/>
        <v>0.99757229806221026</v>
      </c>
      <c r="AA32" s="285">
        <f t="shared" si="23"/>
        <v>0.99739188693856107</v>
      </c>
      <c r="AB32" s="285">
        <f t="shared" si="23"/>
        <v>0.99721039975848913</v>
      </c>
      <c r="AC32" s="285">
        <f t="shared" si="23"/>
        <v>0.99703018425133194</v>
      </c>
      <c r="AD32" s="285">
        <f t="shared" si="23"/>
        <v>0.99685418405517501</v>
      </c>
      <c r="AE32" s="285">
        <f t="shared" si="23"/>
        <v>0.99668367793432977</v>
      </c>
      <c r="AF32" s="285">
        <f t="shared" si="23"/>
        <v>0.9964921677039601</v>
      </c>
      <c r="AG32" s="285">
        <f t="shared" si="23"/>
        <v>0.99631228310067776</v>
      </c>
      <c r="AH32" s="285">
        <f t="shared" si="23"/>
        <v>0.99614553740430101</v>
      </c>
      <c r="AI32" s="285">
        <f t="shared" si="23"/>
        <v>0.99599392946775056</v>
      </c>
      <c r="AJ32" s="285">
        <f t="shared" si="23"/>
        <v>0.99586137649289364</v>
      </c>
      <c r="AK32" s="285">
        <f t="shared" si="23"/>
        <v>0.99572972070362253</v>
      </c>
      <c r="AL32" s="285">
        <f t="shared" si="23"/>
        <v>0.99561383282208182</v>
      </c>
      <c r="AM32" s="285">
        <f t="shared" si="23"/>
        <v>0.99551295922384164</v>
      </c>
      <c r="AN32" s="285">
        <f t="shared" si="23"/>
        <v>0.99542801170551676</v>
      </c>
      <c r="AO32" s="285">
        <f t="shared" si="23"/>
        <v>0.99535047547433364</v>
      </c>
      <c r="AP32" s="285">
        <f t="shared" si="23"/>
        <v>0.99529040295577309</v>
      </c>
      <c r="AQ32" s="285">
        <f t="shared" si="23"/>
        <v>0.99523079401499415</v>
      </c>
      <c r="AR32" s="285">
        <f t="shared" si="23"/>
        <v>0.99518051330701895</v>
      </c>
      <c r="AS32" s="285">
        <f t="shared" si="23"/>
        <v>0.99512969948462859</v>
      </c>
      <c r="AT32" s="285">
        <f t="shared" si="23"/>
        <v>0.99508319957623759</v>
      </c>
      <c r="AU32" s="285">
        <f t="shared" si="23"/>
        <v>0.99504069590522093</v>
      </c>
      <c r="AV32" s="285">
        <f t="shared" si="23"/>
        <v>0.99499773630696631</v>
      </c>
      <c r="AW32" s="285">
        <f t="shared" si="23"/>
        <v>0.99496490033640339</v>
      </c>
      <c r="AX32" s="285">
        <f t="shared" si="23"/>
        <v>0.99493507551465477</v>
      </c>
      <c r="AY32" s="285">
        <f t="shared" si="23"/>
        <v>0.99491383370066866</v>
      </c>
      <c r="AZ32" s="285">
        <f t="shared" ref="AZ32" si="24">AZ31/AY31</f>
        <v>0.99507667759062468</v>
      </c>
      <c r="BA32" s="285">
        <f t="shared" ref="BA32" si="25">BA31/AZ31</f>
        <v>0.99507667759062468</v>
      </c>
      <c r="BB32" s="285">
        <f t="shared" ref="BB32" si="26">BB31/BA31</f>
        <v>0.99507667759062457</v>
      </c>
      <c r="BC32" s="285">
        <f t="shared" ref="BC32" si="27">BC31/BB31</f>
        <v>0.99507667759062457</v>
      </c>
      <c r="BD32" s="285">
        <f t="shared" ref="BD32" si="28">BD31/BC31</f>
        <v>0.99507667759062457</v>
      </c>
      <c r="BE32" s="285">
        <f t="shared" ref="BE32" si="29">BE31/BD31</f>
        <v>0.99507667759062457</v>
      </c>
      <c r="BF32" s="285">
        <f t="shared" ref="BF32" si="30">BF31/BE31</f>
        <v>0.99507667759062457</v>
      </c>
      <c r="BG32" s="285">
        <f t="shared" ref="BG32" si="31">BG31/BF31</f>
        <v>0.99507667759062457</v>
      </c>
      <c r="BH32" s="285">
        <f t="shared" ref="BH32" si="32">BH31/BG31</f>
        <v>0.99507667759062457</v>
      </c>
      <c r="BI32" s="285">
        <f t="shared" ref="BI32" si="33">BI31/BH31</f>
        <v>0.99507667759062457</v>
      </c>
    </row>
    <row r="33" spans="1:61" ht="15" outlineLevel="1">
      <c r="A33" s="243" t="s">
        <v>113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175"/>
      <c r="O33" s="175"/>
      <c r="P33" s="175"/>
      <c r="Q33" s="175"/>
      <c r="R33" s="175"/>
      <c r="S33" s="175"/>
      <c r="T33" s="175"/>
      <c r="U33" s="175"/>
      <c r="V33" s="334"/>
      <c r="W33" s="335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5">
        <f>(AY31/AO31)^(1/($AY$1-$AO$1))</f>
        <v>0.99507667759062457</v>
      </c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</row>
    <row r="34" spans="1:61" ht="15" outlineLevel="1">
      <c r="A34" s="203"/>
      <c r="B34" s="203"/>
      <c r="C34" s="203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03"/>
      <c r="P34" s="281"/>
      <c r="Q34" s="281"/>
      <c r="R34" s="281"/>
      <c r="S34" s="281"/>
      <c r="T34" s="281"/>
      <c r="U34" s="281"/>
      <c r="V34" s="320"/>
      <c r="W34" s="321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</row>
    <row r="35" spans="1:61" ht="15" outlineLevel="1">
      <c r="A35" s="255" t="s">
        <v>213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344">
        <f t="shared" ref="Q35:AY35" si="34">Q28/100/Q32</f>
        <v>1.0323332006581287</v>
      </c>
      <c r="R35" s="345">
        <f t="shared" si="34"/>
        <v>1.0494750049085928</v>
      </c>
      <c r="S35" s="345">
        <f t="shared" si="34"/>
        <v>1.0555408257999601</v>
      </c>
      <c r="T35" s="345">
        <f t="shared" si="34"/>
        <v>1.048616522714122</v>
      </c>
      <c r="U35" s="345">
        <f t="shared" si="34"/>
        <v>0.97960910009396451</v>
      </c>
      <c r="V35" s="346">
        <f t="shared" si="34"/>
        <v>1.0608773659182325</v>
      </c>
      <c r="W35" s="333">
        <f t="shared" si="34"/>
        <v>1.0399916207968714</v>
      </c>
      <c r="X35" s="285">
        <f t="shared" si="34"/>
        <v>1.0341455356906213</v>
      </c>
      <c r="Y35" s="285">
        <f t="shared" si="34"/>
        <v>1.0323213128853912</v>
      </c>
      <c r="Z35" s="285">
        <f t="shared" si="34"/>
        <v>1.033509051928089</v>
      </c>
      <c r="AA35" s="285">
        <f t="shared" si="34"/>
        <v>1.0326933810956973</v>
      </c>
      <c r="AB35" s="285">
        <f t="shared" si="34"/>
        <v>1.0328813259964518</v>
      </c>
      <c r="AC35" s="285">
        <f t="shared" si="34"/>
        <v>1.032065043018406</v>
      </c>
      <c r="AD35" s="285">
        <f t="shared" si="34"/>
        <v>1.0312441041458287</v>
      </c>
      <c r="AE35" s="285">
        <f t="shared" si="34"/>
        <v>1.0304171952815584</v>
      </c>
      <c r="AF35" s="285">
        <f t="shared" si="34"/>
        <v>1.0306152253723517</v>
      </c>
      <c r="AG35" s="285">
        <f t="shared" si="34"/>
        <v>1.02979760201985</v>
      </c>
      <c r="AH35" s="285">
        <f t="shared" si="34"/>
        <v>1.0299699807655536</v>
      </c>
      <c r="AI35" s="285">
        <f t="shared" si="34"/>
        <v>1.0291227382758747</v>
      </c>
      <c r="AJ35" s="285">
        <f t="shared" si="34"/>
        <v>1.0282555626428667</v>
      </c>
      <c r="AK35" s="285">
        <f t="shared" si="34"/>
        <v>1.0273872304194225</v>
      </c>
      <c r="AL35" s="285">
        <f t="shared" si="34"/>
        <v>1.0265024111839891</v>
      </c>
      <c r="AM35" s="285">
        <f t="shared" si="34"/>
        <v>1.0256019176244873</v>
      </c>
      <c r="AN35" s="285">
        <f t="shared" si="34"/>
        <v>1.0246848471265972</v>
      </c>
      <c r="AO35" s="285">
        <f t="shared" si="34"/>
        <v>1.0247646684590366</v>
      </c>
      <c r="AP35" s="285">
        <f t="shared" si="34"/>
        <v>1.0228170561845917</v>
      </c>
      <c r="AQ35" s="285">
        <f t="shared" si="34"/>
        <v>1.0228783173932445</v>
      </c>
      <c r="AR35" s="285">
        <f t="shared" si="34"/>
        <v>1.0229299975108548</v>
      </c>
      <c r="AS35" s="285">
        <f t="shared" si="34"/>
        <v>1.021977336749871</v>
      </c>
      <c r="AT35" s="285">
        <f t="shared" si="34"/>
        <v>1.021020152317585</v>
      </c>
      <c r="AU35" s="285">
        <f t="shared" si="34"/>
        <v>1.0200587816929652</v>
      </c>
      <c r="AV35" s="285">
        <f t="shared" si="34"/>
        <v>1.0201028233162359</v>
      </c>
      <c r="AW35" s="285">
        <f t="shared" si="34"/>
        <v>1.0201364888920428</v>
      </c>
      <c r="AX35" s="285">
        <f t="shared" si="34"/>
        <v>1.0201670691677707</v>
      </c>
      <c r="AY35" s="285">
        <f t="shared" si="34"/>
        <v>1.0191837379809452</v>
      </c>
      <c r="AZ35" s="285">
        <f t="shared" ref="AZ35:BD35" si="35">AZ28/100/AZ32</f>
        <v>1.0190169489804488</v>
      </c>
      <c r="BA35" s="285">
        <f t="shared" si="35"/>
        <v>1.0190169489804488</v>
      </c>
      <c r="BB35" s="285">
        <f t="shared" si="35"/>
        <v>1.0190169489804488</v>
      </c>
      <c r="BC35" s="285">
        <f t="shared" si="35"/>
        <v>1.0190169489804488</v>
      </c>
      <c r="BD35" s="285">
        <f t="shared" si="35"/>
        <v>1.0190169489804488</v>
      </c>
      <c r="BE35" s="285">
        <f t="shared" ref="BE35:BI35" si="36">BE28/100/BE32</f>
        <v>1.020021896661889</v>
      </c>
      <c r="BF35" s="285">
        <f t="shared" si="36"/>
        <v>1.020021896661889</v>
      </c>
      <c r="BG35" s="285">
        <f t="shared" si="36"/>
        <v>1.020021896661889</v>
      </c>
      <c r="BH35" s="285">
        <f t="shared" si="36"/>
        <v>1.0210268443433295</v>
      </c>
      <c r="BI35" s="285">
        <f t="shared" si="36"/>
        <v>1.0210268443433295</v>
      </c>
    </row>
    <row r="36" spans="1:61" ht="15" outlineLevel="1">
      <c r="A36" s="243" t="s">
        <v>114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86"/>
      <c r="Q36" s="287"/>
      <c r="R36" s="286"/>
      <c r="S36" s="286"/>
      <c r="T36" s="287"/>
      <c r="U36" s="287"/>
      <c r="V36" s="334"/>
      <c r="W36" s="335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</row>
    <row r="37" spans="1:61" ht="15">
      <c r="A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2"/>
      <c r="P37" s="252"/>
      <c r="Q37" s="252"/>
      <c r="R37" s="252"/>
      <c r="S37" s="252"/>
      <c r="T37" s="252"/>
      <c r="U37" s="252"/>
      <c r="V37" s="336"/>
      <c r="W37" s="310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</row>
    <row r="38" spans="1:61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89"/>
      <c r="Q38" s="289"/>
      <c r="R38" s="289"/>
      <c r="S38" s="289"/>
      <c r="T38" s="289"/>
      <c r="U38" s="289"/>
      <c r="V38" s="337"/>
      <c r="W38" s="33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</row>
    <row r="39" spans="1:61" ht="15.75">
      <c r="A39" s="250" t="s">
        <v>260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  <c r="P39" s="252"/>
      <c r="Q39" s="252"/>
      <c r="R39" s="252"/>
      <c r="S39" s="252"/>
      <c r="T39" s="252"/>
      <c r="U39" s="252"/>
      <c r="V39" s="336"/>
      <c r="W39" s="310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</row>
    <row r="40" spans="1:61" ht="15" outlineLevel="1">
      <c r="A40" s="290" t="s">
        <v>11</v>
      </c>
      <c r="B40" s="203"/>
      <c r="C40" s="203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03"/>
      <c r="Q40" s="203"/>
      <c r="R40" s="203"/>
      <c r="S40" s="203"/>
      <c r="T40" s="203"/>
      <c r="U40" s="203"/>
      <c r="V40" s="339"/>
      <c r="W40" s="321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</row>
    <row r="41" spans="1:61" ht="15" outlineLevel="1">
      <c r="A41" s="291" t="s">
        <v>10</v>
      </c>
      <c r="B41" s="292">
        <v>0.5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93"/>
      <c r="Q41" s="293"/>
      <c r="R41" s="293"/>
      <c r="S41" s="293"/>
      <c r="T41" s="293"/>
      <c r="U41" s="293"/>
      <c r="V41" s="340"/>
      <c r="W41" s="341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</row>
    <row r="42" spans="1:61" ht="15" outlineLevel="1">
      <c r="A42" s="255" t="s">
        <v>120</v>
      </c>
      <c r="B42" s="294"/>
      <c r="C42" s="294"/>
      <c r="D42" s="295">
        <f t="shared" ref="D42:V42" si="37">($B$41*(D11/100-1)+1)*D18/100</f>
        <v>1.0246353740514682</v>
      </c>
      <c r="E42" s="295">
        <f t="shared" si="37"/>
        <v>1.0619113983936628</v>
      </c>
      <c r="F42" s="295">
        <f t="shared" si="37"/>
        <v>1.0398928276257891</v>
      </c>
      <c r="G42" s="295">
        <f t="shared" si="37"/>
        <v>1.0439221083041534</v>
      </c>
      <c r="H42" s="295">
        <f t="shared" si="37"/>
        <v>1.0624324603705568</v>
      </c>
      <c r="I42" s="295">
        <f t="shared" si="37"/>
        <v>1.0638703520619681</v>
      </c>
      <c r="J42" s="295">
        <f t="shared" si="37"/>
        <v>1.0545480215786811</v>
      </c>
      <c r="K42" s="295">
        <f t="shared" si="37"/>
        <v>1.0448023722174207</v>
      </c>
      <c r="L42" s="295">
        <f t="shared" si="37"/>
        <v>1.0639305001349302</v>
      </c>
      <c r="M42" s="295">
        <f t="shared" si="37"/>
        <v>1.0437413921257719</v>
      </c>
      <c r="N42" s="295">
        <f t="shared" si="37"/>
        <v>1.0135494150047928</v>
      </c>
      <c r="O42" s="295">
        <f t="shared" si="37"/>
        <v>1.0180245624035178</v>
      </c>
      <c r="P42" s="295">
        <f t="shared" si="37"/>
        <v>1.0138754603821296</v>
      </c>
      <c r="Q42" s="295">
        <f t="shared" si="37"/>
        <v>1.013470690469128</v>
      </c>
      <c r="R42" s="295">
        <f t="shared" si="37"/>
        <v>1.0403836193330833</v>
      </c>
      <c r="S42" s="295">
        <f t="shared" si="37"/>
        <v>1.0393400055296518</v>
      </c>
      <c r="T42" s="295">
        <f t="shared" si="37"/>
        <v>1.0450113157485423</v>
      </c>
      <c r="U42" s="295">
        <f t="shared" si="37"/>
        <v>1.0255579428145825</v>
      </c>
      <c r="V42" s="347">
        <f t="shared" si="37"/>
        <v>1.0831844416025043</v>
      </c>
      <c r="W42" s="343">
        <f t="shared" ref="W42:AY42" si="38">$B$41*(W35-1)+1</f>
        <v>1.0199958103984357</v>
      </c>
      <c r="X42" s="295">
        <f t="shared" si="38"/>
        <v>1.0170727678453106</v>
      </c>
      <c r="Y42" s="295">
        <f t="shared" si="38"/>
        <v>1.0161606564426955</v>
      </c>
      <c r="Z42" s="295">
        <f t="shared" si="38"/>
        <v>1.0167545259640445</v>
      </c>
      <c r="AA42" s="295">
        <f t="shared" si="38"/>
        <v>1.0163466905478487</v>
      </c>
      <c r="AB42" s="295">
        <f t="shared" si="38"/>
        <v>1.0164406629982259</v>
      </c>
      <c r="AC42" s="295">
        <f t="shared" si="38"/>
        <v>1.016032521509203</v>
      </c>
      <c r="AD42" s="295">
        <f t="shared" si="38"/>
        <v>1.0156220520729144</v>
      </c>
      <c r="AE42" s="295">
        <f t="shared" si="38"/>
        <v>1.0152085976407792</v>
      </c>
      <c r="AF42" s="295">
        <f t="shared" si="38"/>
        <v>1.015307612686176</v>
      </c>
      <c r="AG42" s="295">
        <f t="shared" si="38"/>
        <v>1.0148988010099251</v>
      </c>
      <c r="AH42" s="295">
        <f t="shared" si="38"/>
        <v>1.0149849903827768</v>
      </c>
      <c r="AI42" s="295">
        <f t="shared" si="38"/>
        <v>1.0145613691379374</v>
      </c>
      <c r="AJ42" s="295">
        <f t="shared" si="38"/>
        <v>1.0141277813214333</v>
      </c>
      <c r="AK42" s="295">
        <f t="shared" si="38"/>
        <v>1.0136936152097111</v>
      </c>
      <c r="AL42" s="295">
        <f t="shared" si="38"/>
        <v>1.0132512055919944</v>
      </c>
      <c r="AM42" s="295">
        <f t="shared" si="38"/>
        <v>1.0128009588122437</v>
      </c>
      <c r="AN42" s="295">
        <f t="shared" si="38"/>
        <v>1.0123424235632985</v>
      </c>
      <c r="AO42" s="295">
        <f t="shared" si="38"/>
        <v>1.0123823342295184</v>
      </c>
      <c r="AP42" s="295">
        <f t="shared" si="38"/>
        <v>1.011408528092296</v>
      </c>
      <c r="AQ42" s="295">
        <f t="shared" si="38"/>
        <v>1.0114391586966223</v>
      </c>
      <c r="AR42" s="295">
        <f t="shared" si="38"/>
        <v>1.0114649987554274</v>
      </c>
      <c r="AS42" s="295">
        <f t="shared" si="38"/>
        <v>1.0109886683749356</v>
      </c>
      <c r="AT42" s="295">
        <f t="shared" si="38"/>
        <v>1.0105100761587926</v>
      </c>
      <c r="AU42" s="295">
        <f t="shared" si="38"/>
        <v>1.0100293908464826</v>
      </c>
      <c r="AV42" s="295">
        <f t="shared" si="38"/>
        <v>1.0100514116581181</v>
      </c>
      <c r="AW42" s="295">
        <f t="shared" si="38"/>
        <v>1.0100682444460214</v>
      </c>
      <c r="AX42" s="295">
        <f t="shared" si="38"/>
        <v>1.0100835345838854</v>
      </c>
      <c r="AY42" s="295">
        <f t="shared" si="38"/>
        <v>1.0095918689904726</v>
      </c>
      <c r="AZ42" s="295">
        <f t="shared" ref="AZ42:BD42" si="39">$B$41*(AZ35-1)+1</f>
        <v>1.0095084744902243</v>
      </c>
      <c r="BA42" s="295">
        <f t="shared" si="39"/>
        <v>1.0095084744902243</v>
      </c>
      <c r="BB42" s="295">
        <f t="shared" si="39"/>
        <v>1.0095084744902243</v>
      </c>
      <c r="BC42" s="295">
        <f t="shared" si="39"/>
        <v>1.0095084744902243</v>
      </c>
      <c r="BD42" s="295">
        <f t="shared" si="39"/>
        <v>1.0095084744902243</v>
      </c>
      <c r="BE42" s="295">
        <f t="shared" ref="BE42:BI42" si="40">$B$41*(BE35-1)+1</f>
        <v>1.0100109483309445</v>
      </c>
      <c r="BF42" s="295">
        <f t="shared" si="40"/>
        <v>1.0100109483309445</v>
      </c>
      <c r="BG42" s="295">
        <f t="shared" si="40"/>
        <v>1.0100109483309445</v>
      </c>
      <c r="BH42" s="295">
        <f t="shared" si="40"/>
        <v>1.0105134221716647</v>
      </c>
      <c r="BI42" s="295">
        <f t="shared" si="40"/>
        <v>1.0105134221716647</v>
      </c>
    </row>
    <row r="43" spans="1:61" ht="15" outlineLevel="1">
      <c r="A43" s="296" t="s">
        <v>230</v>
      </c>
      <c r="B43" s="203"/>
      <c r="C43" s="203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03"/>
      <c r="Q43" s="297"/>
      <c r="R43" s="203"/>
      <c r="S43" s="203"/>
      <c r="T43" s="297"/>
      <c r="U43" s="297"/>
      <c r="V43" s="348"/>
      <c r="W43" s="349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</row>
    <row r="44" spans="1:61" ht="15" outlineLevel="1">
      <c r="A44" s="291" t="s">
        <v>12</v>
      </c>
      <c r="B44" s="298">
        <v>0.8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93"/>
      <c r="Q44" s="293"/>
      <c r="R44" s="293"/>
      <c r="S44" s="293"/>
      <c r="T44" s="293"/>
      <c r="U44" s="293"/>
      <c r="V44" s="340"/>
      <c r="W44" s="341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</row>
    <row r="45" spans="1:61" ht="15" outlineLevel="1">
      <c r="A45" s="255" t="s">
        <v>121</v>
      </c>
      <c r="B45" s="294"/>
      <c r="C45" s="294"/>
      <c r="D45" s="295">
        <f t="shared" ref="D45:V45" si="41">($B$44*(D11/100-1)+1)*D18/100</f>
        <v>1.0352165984823491</v>
      </c>
      <c r="E45" s="295">
        <f t="shared" si="41"/>
        <v>1.0774582374298602</v>
      </c>
      <c r="F45" s="295">
        <f t="shared" si="41"/>
        <v>1.0506285242012625</v>
      </c>
      <c r="G45" s="295">
        <f t="shared" si="41"/>
        <v>1.0624753732866452</v>
      </c>
      <c r="H45" s="295">
        <f t="shared" si="41"/>
        <v>1.0842919365928909</v>
      </c>
      <c r="I45" s="295">
        <f t="shared" si="41"/>
        <v>1.0769925632991486</v>
      </c>
      <c r="J45" s="295">
        <f t="shared" si="41"/>
        <v>1.0632768345258898</v>
      </c>
      <c r="K45" s="295">
        <f t="shared" si="41"/>
        <v>1.056083795547873</v>
      </c>
      <c r="L45" s="295">
        <f t="shared" si="41"/>
        <v>1.0788888002158887</v>
      </c>
      <c r="M45" s="295">
        <f t="shared" si="41"/>
        <v>1.0477862274012348</v>
      </c>
      <c r="N45" s="295">
        <f t="shared" si="41"/>
        <v>1.0168790640076681</v>
      </c>
      <c r="O45" s="295">
        <f t="shared" si="41"/>
        <v>1.0282392998456285</v>
      </c>
      <c r="P45" s="295">
        <f t="shared" si="41"/>
        <v>1.0264007366114074</v>
      </c>
      <c r="Q45" s="295">
        <f t="shared" si="41"/>
        <v>1.0227531047506049</v>
      </c>
      <c r="R45" s="295">
        <f t="shared" si="41"/>
        <v>1.0550137909329336</v>
      </c>
      <c r="S45" s="295">
        <f t="shared" si="41"/>
        <v>1.0557440088474426</v>
      </c>
      <c r="T45" s="295">
        <f t="shared" si="41"/>
        <v>1.0594181051976677</v>
      </c>
      <c r="U45" s="295">
        <f t="shared" si="41"/>
        <v>1.0186927085033319</v>
      </c>
      <c r="V45" s="347">
        <f t="shared" si="41"/>
        <v>1.1018951065640068</v>
      </c>
      <c r="W45" s="343">
        <f t="shared" ref="W45:AY45" si="42">$B$44*(W35-1)+1</f>
        <v>1.0319932966374972</v>
      </c>
      <c r="X45" s="295">
        <f t="shared" si="42"/>
        <v>1.0273164285524969</v>
      </c>
      <c r="Y45" s="295">
        <f t="shared" si="42"/>
        <v>1.0258570503083129</v>
      </c>
      <c r="Z45" s="295">
        <f t="shared" si="42"/>
        <v>1.0268072415424712</v>
      </c>
      <c r="AA45" s="295">
        <f t="shared" si="42"/>
        <v>1.0261547048765578</v>
      </c>
      <c r="AB45" s="295">
        <f t="shared" si="42"/>
        <v>1.0263050607971613</v>
      </c>
      <c r="AC45" s="295">
        <f t="shared" si="42"/>
        <v>1.0256520344147249</v>
      </c>
      <c r="AD45" s="295">
        <f t="shared" si="42"/>
        <v>1.0249952833166629</v>
      </c>
      <c r="AE45" s="295">
        <f t="shared" si="42"/>
        <v>1.0243337562252468</v>
      </c>
      <c r="AF45" s="295">
        <f t="shared" si="42"/>
        <v>1.0244921802978815</v>
      </c>
      <c r="AG45" s="295">
        <f t="shared" si="42"/>
        <v>1.0238380816158801</v>
      </c>
      <c r="AH45" s="295">
        <f t="shared" si="42"/>
        <v>1.0239759846124428</v>
      </c>
      <c r="AI45" s="295">
        <f t="shared" si="42"/>
        <v>1.0232981906206997</v>
      </c>
      <c r="AJ45" s="295">
        <f t="shared" si="42"/>
        <v>1.0226044501142932</v>
      </c>
      <c r="AK45" s="295">
        <f t="shared" si="42"/>
        <v>1.021909784335538</v>
      </c>
      <c r="AL45" s="295">
        <f t="shared" si="42"/>
        <v>1.0212019289471912</v>
      </c>
      <c r="AM45" s="295">
        <f t="shared" si="42"/>
        <v>1.0204815340995899</v>
      </c>
      <c r="AN45" s="295">
        <f t="shared" si="42"/>
        <v>1.0197478777012778</v>
      </c>
      <c r="AO45" s="295">
        <f t="shared" si="42"/>
        <v>1.0198117347672293</v>
      </c>
      <c r="AP45" s="295">
        <f t="shared" si="42"/>
        <v>1.0182536449476733</v>
      </c>
      <c r="AQ45" s="295">
        <f t="shared" si="42"/>
        <v>1.0183026539145956</v>
      </c>
      <c r="AR45" s="295">
        <f t="shared" si="42"/>
        <v>1.0183439980086839</v>
      </c>
      <c r="AS45" s="295">
        <f t="shared" si="42"/>
        <v>1.0175818693998968</v>
      </c>
      <c r="AT45" s="295">
        <f t="shared" si="42"/>
        <v>1.0168161218540681</v>
      </c>
      <c r="AU45" s="295">
        <f t="shared" si="42"/>
        <v>1.0160470253543721</v>
      </c>
      <c r="AV45" s="295">
        <f t="shared" si="42"/>
        <v>1.0160822586529887</v>
      </c>
      <c r="AW45" s="295">
        <f t="shared" si="42"/>
        <v>1.0161091911136342</v>
      </c>
      <c r="AX45" s="295">
        <f t="shared" si="42"/>
        <v>1.0161336553342166</v>
      </c>
      <c r="AY45" s="295">
        <f t="shared" si="42"/>
        <v>1.0153469903847561</v>
      </c>
      <c r="AZ45" s="295">
        <f t="shared" ref="AZ45:BD45" si="43">$B$44*(AZ35-1)+1</f>
        <v>1.015213559184359</v>
      </c>
      <c r="BA45" s="295">
        <f t="shared" si="43"/>
        <v>1.015213559184359</v>
      </c>
      <c r="BB45" s="295">
        <f t="shared" si="43"/>
        <v>1.015213559184359</v>
      </c>
      <c r="BC45" s="295">
        <f t="shared" si="43"/>
        <v>1.015213559184359</v>
      </c>
      <c r="BD45" s="295">
        <f t="shared" si="43"/>
        <v>1.015213559184359</v>
      </c>
      <c r="BE45" s="295">
        <f t="shared" ref="BE45:BI45" si="44">$B$44*(BE35-1)+1</f>
        <v>1.0160175173295112</v>
      </c>
      <c r="BF45" s="295">
        <f t="shared" si="44"/>
        <v>1.0160175173295112</v>
      </c>
      <c r="BG45" s="295">
        <f t="shared" si="44"/>
        <v>1.0160175173295112</v>
      </c>
      <c r="BH45" s="295">
        <f t="shared" si="44"/>
        <v>1.0168214754746636</v>
      </c>
      <c r="BI45" s="295">
        <f t="shared" si="44"/>
        <v>1.0168214754746636</v>
      </c>
    </row>
    <row r="46" spans="1:61" ht="15" outlineLevel="1">
      <c r="A46" s="296" t="s">
        <v>261</v>
      </c>
      <c r="B46" s="203"/>
      <c r="C46" s="203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81"/>
      <c r="Q46" s="299"/>
      <c r="R46" s="281"/>
      <c r="S46" s="281"/>
      <c r="T46" s="299"/>
      <c r="U46" s="299"/>
      <c r="V46" s="350"/>
      <c r="W46" s="35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</row>
    <row r="47" spans="1:61" ht="15" outlineLevel="1">
      <c r="A47" s="255" t="s">
        <v>18</v>
      </c>
      <c r="B47" s="278"/>
      <c r="C47" s="278"/>
      <c r="D47" s="278"/>
      <c r="E47" s="300">
        <f t="shared" ref="E47:V47" si="45">E22</f>
        <v>1.022</v>
      </c>
      <c r="F47" s="300">
        <f t="shared" si="45"/>
        <v>1.022</v>
      </c>
      <c r="G47" s="300">
        <f t="shared" si="45"/>
        <v>1.022</v>
      </c>
      <c r="H47" s="300">
        <f t="shared" si="45"/>
        <v>1.022</v>
      </c>
      <c r="I47" s="300">
        <f t="shared" si="45"/>
        <v>1.0329999999999999</v>
      </c>
      <c r="J47" s="300">
        <f t="shared" si="45"/>
        <v>1.0029999999999999</v>
      </c>
      <c r="K47" s="300">
        <f t="shared" si="45"/>
        <v>1.016</v>
      </c>
      <c r="L47" s="300">
        <f t="shared" si="45"/>
        <v>1.0269999999999999</v>
      </c>
      <c r="M47" s="300">
        <f t="shared" si="45"/>
        <v>1.0249999999999999</v>
      </c>
      <c r="N47" s="300">
        <f t="shared" si="45"/>
        <v>1.0129999999999999</v>
      </c>
      <c r="O47" s="300">
        <f t="shared" si="45"/>
        <v>1.004</v>
      </c>
      <c r="P47" s="300">
        <f t="shared" si="45"/>
        <v>1.002</v>
      </c>
      <c r="Q47" s="300">
        <f t="shared" si="45"/>
        <v>1.002</v>
      </c>
      <c r="R47" s="300">
        <f t="shared" si="45"/>
        <v>1.0149999999999999</v>
      </c>
      <c r="S47" s="300">
        <f t="shared" si="45"/>
        <v>1.018</v>
      </c>
      <c r="T47" s="300">
        <f t="shared" si="45"/>
        <v>1.012</v>
      </c>
      <c r="U47" s="300">
        <f t="shared" si="45"/>
        <v>1.0029999999999999</v>
      </c>
      <c r="V47" s="352">
        <f t="shared" si="45"/>
        <v>1.026</v>
      </c>
      <c r="W47" s="353">
        <v>1</v>
      </c>
      <c r="X47" s="301">
        <v>1</v>
      </c>
      <c r="Y47" s="301">
        <v>1</v>
      </c>
      <c r="Z47" s="301">
        <v>1</v>
      </c>
      <c r="AA47" s="301">
        <v>1</v>
      </c>
      <c r="AB47" s="301">
        <v>1</v>
      </c>
      <c r="AC47" s="301">
        <v>1</v>
      </c>
      <c r="AD47" s="301">
        <v>1</v>
      </c>
      <c r="AE47" s="301">
        <v>1</v>
      </c>
      <c r="AF47" s="301">
        <v>1</v>
      </c>
      <c r="AG47" s="301">
        <v>1</v>
      </c>
      <c r="AH47" s="301">
        <v>1</v>
      </c>
      <c r="AI47" s="301">
        <v>1</v>
      </c>
      <c r="AJ47" s="301">
        <v>1</v>
      </c>
      <c r="AK47" s="301">
        <v>1</v>
      </c>
      <c r="AL47" s="301">
        <v>1</v>
      </c>
      <c r="AM47" s="301">
        <v>1</v>
      </c>
      <c r="AN47" s="301">
        <v>1</v>
      </c>
      <c r="AO47" s="301">
        <v>1</v>
      </c>
      <c r="AP47" s="301">
        <v>1</v>
      </c>
      <c r="AQ47" s="301">
        <v>1</v>
      </c>
      <c r="AR47" s="301">
        <v>1</v>
      </c>
      <c r="AS47" s="301">
        <v>1</v>
      </c>
      <c r="AT47" s="301">
        <v>1</v>
      </c>
      <c r="AU47" s="301">
        <v>1</v>
      </c>
      <c r="AV47" s="301">
        <v>1</v>
      </c>
      <c r="AW47" s="301">
        <v>1</v>
      </c>
      <c r="AX47" s="301">
        <v>1</v>
      </c>
      <c r="AY47" s="301">
        <v>1</v>
      </c>
      <c r="AZ47" s="301">
        <v>1</v>
      </c>
      <c r="BA47" s="301">
        <v>1</v>
      </c>
      <c r="BB47" s="301">
        <v>1</v>
      </c>
      <c r="BC47" s="301">
        <v>1</v>
      </c>
      <c r="BD47" s="301">
        <v>1</v>
      </c>
      <c r="BE47" s="301">
        <v>1</v>
      </c>
      <c r="BF47" s="301">
        <v>1</v>
      </c>
      <c r="BG47" s="301">
        <v>1</v>
      </c>
      <c r="BH47" s="301">
        <v>1</v>
      </c>
      <c r="BI47" s="301">
        <v>1</v>
      </c>
    </row>
    <row r="48" spans="1:61" ht="15" outlineLevel="1">
      <c r="A48" s="296" t="s">
        <v>229</v>
      </c>
      <c r="B48" s="203"/>
      <c r="C48" s="203"/>
      <c r="D48" s="279"/>
      <c r="E48" s="279"/>
      <c r="F48" s="279"/>
      <c r="G48" s="279"/>
      <c r="H48" s="302"/>
      <c r="I48" s="302"/>
      <c r="J48" s="302"/>
      <c r="K48" s="302"/>
      <c r="L48" s="302"/>
      <c r="M48" s="302"/>
      <c r="N48" s="302"/>
      <c r="O48" s="302"/>
      <c r="P48" s="281"/>
      <c r="Q48" s="299"/>
      <c r="R48" s="281"/>
      <c r="S48" s="281"/>
      <c r="T48" s="299"/>
      <c r="U48" s="299"/>
      <c r="V48" s="348"/>
      <c r="W48" s="321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</row>
    <row r="49" spans="1:61" ht="15" outlineLevel="1">
      <c r="A49" s="255" t="s">
        <v>122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5">
        <f>L45</f>
        <v>1.0788888002158887</v>
      </c>
      <c r="M49" s="295">
        <f t="shared" ref="M49:AU49" si="46">L49*M45</f>
        <v>1.1304448257636506</v>
      </c>
      <c r="N49" s="295">
        <f t="shared" si="46"/>
        <v>1.1495256763348525</v>
      </c>
      <c r="O49" s="295">
        <f t="shared" si="46"/>
        <v>1.1819874765891212</v>
      </c>
      <c r="P49" s="295">
        <f t="shared" si="46"/>
        <v>1.2131928166365327</v>
      </c>
      <c r="Q49" s="303">
        <f t="shared" si="46"/>
        <v>1.2407967198761451</v>
      </c>
      <c r="R49" s="295">
        <f t="shared" si="46"/>
        <v>1.3090576512136811</v>
      </c>
      <c r="S49" s="295">
        <f t="shared" si="46"/>
        <v>1.382029772504749</v>
      </c>
      <c r="T49" s="295">
        <f t="shared" si="46"/>
        <v>1.4641473629137449</v>
      </c>
      <c r="U49" s="295">
        <f t="shared" si="46"/>
        <v>1.4915162427746138</v>
      </c>
      <c r="V49" s="342">
        <f t="shared" si="46"/>
        <v>1.6434944492740802</v>
      </c>
      <c r="W49" s="343">
        <f t="shared" si="46"/>
        <v>1.6960752547117859</v>
      </c>
      <c r="X49" s="295">
        <f t="shared" si="46"/>
        <v>1.7424059732267785</v>
      </c>
      <c r="Y49" s="295">
        <f t="shared" si="46"/>
        <v>1.7874594521340081</v>
      </c>
      <c r="Z49" s="295">
        <f t="shared" si="46"/>
        <v>1.8353763094147377</v>
      </c>
      <c r="AA49" s="295">
        <f t="shared" si="46"/>
        <v>1.8833800351249059</v>
      </c>
      <c r="AB49" s="295">
        <f t="shared" si="46"/>
        <v>1.9329224614530265</v>
      </c>
      <c r="AC49" s="295">
        <f t="shared" si="46"/>
        <v>1.9825058549552141</v>
      </c>
      <c r="AD49" s="295">
        <f t="shared" si="46"/>
        <v>2.0320591504767629</v>
      </c>
      <c r="AE49" s="295">
        <f t="shared" si="46"/>
        <v>2.0815067824797464</v>
      </c>
      <c r="AF49" s="295">
        <f t="shared" si="46"/>
        <v>2.1324874218875034</v>
      </c>
      <c r="AG49" s="295">
        <f t="shared" si="46"/>
        <v>2.1833218310952955</v>
      </c>
      <c r="AH49" s="295">
        <f t="shared" si="46"/>
        <v>2.2356691217216467</v>
      </c>
      <c r="AI49" s="295">
        <f t="shared" si="46"/>
        <v>2.2877561670843298</v>
      </c>
      <c r="AJ49" s="295">
        <f t="shared" si="46"/>
        <v>2.3394696372368542</v>
      </c>
      <c r="AK49" s="295">
        <f t="shared" si="46"/>
        <v>2.3907269124482529</v>
      </c>
      <c r="AL49" s="295">
        <f t="shared" si="46"/>
        <v>2.4414149345781184</v>
      </c>
      <c r="AM49" s="295">
        <f t="shared" si="46"/>
        <v>2.4914188578119281</v>
      </c>
      <c r="AN49" s="295">
        <f t="shared" si="46"/>
        <v>2.5406190927186554</v>
      </c>
      <c r="AO49" s="295">
        <f t="shared" si="46"/>
        <v>2.5909531643281563</v>
      </c>
      <c r="AP49" s="295">
        <f t="shared" si="46"/>
        <v>2.6382475034658532</v>
      </c>
      <c r="AQ49" s="295">
        <f t="shared" si="46"/>
        <v>2.6865344344628346</v>
      </c>
      <c r="AR49" s="295">
        <f t="shared" si="46"/>
        <v>2.7358162167788818</v>
      </c>
      <c r="AS49" s="295">
        <f t="shared" si="46"/>
        <v>2.7839169802044079</v>
      </c>
      <c r="AT49" s="295">
        <f t="shared" si="46"/>
        <v>2.8307316673751344</v>
      </c>
      <c r="AU49" s="295">
        <f t="shared" si="46"/>
        <v>2.8761564902129271</v>
      </c>
      <c r="AV49" s="295">
        <f t="shared" ref="AV49" si="47">AU49*AV45</f>
        <v>2.9224115828150037</v>
      </c>
      <c r="AW49" s="295">
        <f t="shared" ref="AW49" si="48">AV49*AW45</f>
        <v>2.9694892695152686</v>
      </c>
      <c r="AX49" s="295">
        <f t="shared" ref="AX49" si="49">AW49*AX45</f>
        <v>3.0173979859082825</v>
      </c>
      <c r="AY49" s="295">
        <f t="shared" ref="AY49" si="50">AX49*AY45</f>
        <v>3.063705963784999</v>
      </c>
      <c r="AZ49" s="295">
        <f t="shared" ref="AZ49" si="51">AY49*AZ45</f>
        <v>3.1103158357885157</v>
      </c>
      <c r="BA49" s="295">
        <f t="shared" ref="BA49" si="52">AZ49*BA45</f>
        <v>3.1576348098383331</v>
      </c>
      <c r="BB49" s="295">
        <f t="shared" ref="BB49" si="53">BA49*BB45</f>
        <v>3.2056736739004008</v>
      </c>
      <c r="BC49" s="295">
        <f t="shared" ref="BC49" si="54">BB49*BC45</f>
        <v>3.2544433800640258</v>
      </c>
      <c r="BD49" s="295">
        <f t="shared" ref="BD49" si="55">BC49*BD45</f>
        <v>3.3039550470387749</v>
      </c>
      <c r="BE49" s="295">
        <f t="shared" ref="BE49" si="56">BD49*BE45</f>
        <v>3.3568762042606441</v>
      </c>
      <c r="BF49" s="295">
        <f t="shared" ref="BF49" si="57">BE49*BF45</f>
        <v>3.4106450270354127</v>
      </c>
      <c r="BG49" s="295">
        <f t="shared" ref="BG49" si="58">BF49*BG45</f>
        <v>3.4652750928607636</v>
      </c>
      <c r="BH49" s="295">
        <f t="shared" ref="BH49" si="59">BG49*BH45</f>
        <v>3.5235661328482837</v>
      </c>
      <c r="BI49" s="295">
        <f t="shared" ref="BI49" si="60">BH49*BI45</f>
        <v>3.5828377141353465</v>
      </c>
    </row>
    <row r="50" spans="1:61" ht="15" outlineLevel="1">
      <c r="A50" s="296" t="s">
        <v>192</v>
      </c>
      <c r="B50" s="203"/>
      <c r="C50" s="203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03"/>
      <c r="P50" s="281"/>
      <c r="Q50" s="299"/>
      <c r="R50" s="281"/>
      <c r="S50" s="281"/>
      <c r="T50" s="299"/>
      <c r="U50" s="299"/>
      <c r="V50" s="348"/>
      <c r="W50" s="321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</row>
    <row r="51" spans="1:61" ht="15" outlineLevel="1">
      <c r="A51" s="255" t="s">
        <v>123</v>
      </c>
      <c r="B51" s="294"/>
      <c r="C51" s="294"/>
      <c r="D51" s="294"/>
      <c r="E51" s="294"/>
      <c r="F51" s="294"/>
      <c r="G51" s="294"/>
      <c r="H51" s="294"/>
      <c r="I51" s="294"/>
      <c r="J51" s="295">
        <f>J45</f>
        <v>1.0632768345258898</v>
      </c>
      <c r="K51" s="295">
        <f t="shared" ref="K51:AU51" si="61">J51*K45</f>
        <v>1.1229094351242295</v>
      </c>
      <c r="L51" s="295">
        <f t="shared" si="61"/>
        <v>1.2114944132122814</v>
      </c>
      <c r="M51" s="295">
        <f t="shared" si="61"/>
        <v>1.269387160737369</v>
      </c>
      <c r="N51" s="295">
        <f t="shared" si="61"/>
        <v>1.2908132278739672</v>
      </c>
      <c r="O51" s="295">
        <f t="shared" si="61"/>
        <v>1.3272648896606036</v>
      </c>
      <c r="P51" s="295">
        <f t="shared" si="61"/>
        <v>1.3623056604261019</v>
      </c>
      <c r="Q51" s="303">
        <f t="shared" si="61"/>
        <v>1.3933023438201189</v>
      </c>
      <c r="R51" s="295">
        <f t="shared" si="61"/>
        <v>1.4699531876694052</v>
      </c>
      <c r="S51" s="295">
        <f t="shared" si="61"/>
        <v>1.5518942711681749</v>
      </c>
      <c r="T51" s="295">
        <f t="shared" si="61"/>
        <v>1.6441048882281033</v>
      </c>
      <c r="U51" s="295">
        <f t="shared" si="61"/>
        <v>1.6748376616526544</v>
      </c>
      <c r="V51" s="342">
        <f t="shared" si="61"/>
        <v>1.8454954236641636</v>
      </c>
      <c r="W51" s="343">
        <f t="shared" si="61"/>
        <v>1.9045389061965947</v>
      </c>
      <c r="X51" s="295">
        <f t="shared" si="61"/>
        <v>1.9565641071531648</v>
      </c>
      <c r="Y51" s="295">
        <f t="shared" si="61"/>
        <v>2.0071550837032635</v>
      </c>
      <c r="Z51" s="295">
        <f t="shared" si="61"/>
        <v>2.060961374845296</v>
      </c>
      <c r="AA51" s="295">
        <f t="shared" si="61"/>
        <v>2.1148652113663595</v>
      </c>
      <c r="AB51" s="295">
        <f t="shared" si="61"/>
        <v>2.1704968693291531</v>
      </c>
      <c r="AC51" s="295">
        <f t="shared" si="61"/>
        <v>2.2261745297182371</v>
      </c>
      <c r="AD51" s="295">
        <f t="shared" si="61"/>
        <v>2.2818183928008833</v>
      </c>
      <c r="AE51" s="295">
        <f t="shared" si="61"/>
        <v>2.3373436053215846</v>
      </c>
      <c r="AF51" s="295">
        <f t="shared" si="61"/>
        <v>2.3945902463212212</v>
      </c>
      <c r="AG51" s="295">
        <f t="shared" si="61"/>
        <v>2.4516726840496168</v>
      </c>
      <c r="AH51" s="295">
        <f t="shared" si="61"/>
        <v>2.5104539505971366</v>
      </c>
      <c r="AI51" s="295">
        <f t="shared" si="61"/>
        <v>2.5689429852826375</v>
      </c>
      <c r="AJ51" s="295">
        <f t="shared" si="61"/>
        <v>2.6270125288399226</v>
      </c>
      <c r="AK51" s="295">
        <f t="shared" si="61"/>
        <v>2.6845698067935619</v>
      </c>
      <c r="AL51" s="295">
        <f t="shared" si="61"/>
        <v>2.7414878650909738</v>
      </c>
      <c r="AM51" s="295">
        <f t="shared" si="61"/>
        <v>2.7976377422834462</v>
      </c>
      <c r="AN51" s="295">
        <f t="shared" si="61"/>
        <v>2.8528851502705388</v>
      </c>
      <c r="AO51" s="295">
        <f t="shared" si="61"/>
        <v>2.9094057541890659</v>
      </c>
      <c r="AP51" s="295">
        <f t="shared" si="61"/>
        <v>2.9625130138347511</v>
      </c>
      <c r="AQ51" s="295">
        <f t="shared" si="61"/>
        <v>3.0167348642444543</v>
      </c>
      <c r="AR51" s="295">
        <f t="shared" si="61"/>
        <v>3.0720738425868817</v>
      </c>
      <c r="AS51" s="295">
        <f t="shared" si="61"/>
        <v>3.1260866436740833</v>
      </c>
      <c r="AT51" s="295">
        <f t="shared" si="61"/>
        <v>3.1786552976004816</v>
      </c>
      <c r="AU51" s="295">
        <f t="shared" si="61"/>
        <v>3.2296632597538855</v>
      </c>
      <c r="AV51" s="295">
        <f t="shared" ref="AV51" si="62">AU51*AV45</f>
        <v>3.2816035396593022</v>
      </c>
      <c r="AW51" s="295">
        <f t="shared" ref="AW51" si="63">AV51*AW45</f>
        <v>3.3344675182388523</v>
      </c>
      <c r="AX51" s="295">
        <f t="shared" ref="AX51" si="64">AW51*AX45</f>
        <v>3.3882646679012587</v>
      </c>
      <c r="AY51" s="295">
        <f t="shared" ref="AY51" si="65">AX51*AY45</f>
        <v>3.440264333180548</v>
      </c>
      <c r="AZ51" s="295">
        <f t="shared" ref="AZ51" si="66">AY51*AZ45</f>
        <v>3.4926029982232296</v>
      </c>
      <c r="BA51" s="295">
        <f t="shared" ref="BA51" si="67">AZ51*BA45</f>
        <v>3.5457379206441684</v>
      </c>
      <c r="BB51" s="295">
        <f t="shared" ref="BB51" si="68">BA51*BB45</f>
        <v>3.5996812143521142</v>
      </c>
      <c r="BC51" s="295">
        <f t="shared" ref="BC51" si="69">BB51*BC45</f>
        <v>3.654445177551485</v>
      </c>
      <c r="BD51" s="295">
        <f t="shared" ref="BD51" si="70">BC51*BD45</f>
        <v>3.7100422955461596</v>
      </c>
      <c r="BE51" s="295">
        <f t="shared" ref="BE51" si="71">BD51*BE45</f>
        <v>3.7694679623082896</v>
      </c>
      <c r="BF51" s="295">
        <f t="shared" ref="BF51" si="72">BE51*BF45</f>
        <v>3.8298454807175997</v>
      </c>
      <c r="BG51" s="295">
        <f t="shared" ref="BG51" si="73">BF51*BG45</f>
        <v>3.891190097074344</v>
      </c>
      <c r="BH51" s="295">
        <f t="shared" ref="BH51" si="74">BG51*BH45</f>
        <v>3.9566456558595342</v>
      </c>
      <c r="BI51" s="295">
        <f t="shared" ref="BI51" si="75">BH51*BI45</f>
        <v>4.0232022737215098</v>
      </c>
    </row>
    <row r="52" spans="1:61" ht="15" outlineLevel="1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252"/>
      <c r="Q52" s="251"/>
      <c r="R52" s="251"/>
      <c r="S52" s="251"/>
      <c r="T52" s="253"/>
      <c r="U52" s="253"/>
      <c r="V52" s="309"/>
      <c r="W52" s="310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88"/>
      <c r="AW52" s="288"/>
      <c r="AX52" s="288"/>
      <c r="AY52" s="288"/>
      <c r="AZ52" s="288"/>
      <c r="BA52" s="288"/>
      <c r="BB52" s="288"/>
      <c r="BC52" s="288"/>
      <c r="BD52" s="288"/>
    </row>
    <row r="53" spans="1:61" ht="18.75">
      <c r="A53" s="498" t="s">
        <v>269</v>
      </c>
      <c r="B53" s="498"/>
      <c r="C53" s="498"/>
      <c r="D53" s="498"/>
      <c r="E53" s="498"/>
      <c r="F53" s="498"/>
      <c r="G53" s="498"/>
      <c r="H53" s="498"/>
      <c r="I53" s="498"/>
      <c r="J53" s="499"/>
      <c r="K53" s="499"/>
      <c r="L53" s="499"/>
      <c r="M53" s="499"/>
      <c r="N53" s="251"/>
      <c r="O53" s="252"/>
      <c r="P53" s="252"/>
      <c r="Q53" s="251"/>
      <c r="R53" s="251"/>
      <c r="S53" s="251"/>
      <c r="AV53" s="288"/>
      <c r="AW53" s="288"/>
      <c r="AX53" s="288"/>
      <c r="AY53" s="288"/>
    </row>
    <row r="54" spans="1:61">
      <c r="A54" s="304" t="s">
        <v>270</v>
      </c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</row>
    <row r="55" spans="1:61">
      <c r="A55" s="304" t="s">
        <v>250</v>
      </c>
    </row>
    <row r="56" spans="1:61"/>
    <row r="57" spans="1:61" hidden="1"/>
    <row r="58" spans="1:61" hidden="1"/>
    <row r="59" spans="1:61" hidden="1"/>
    <row r="60" spans="1:61" hidden="1"/>
    <row r="61" spans="1:61" hidden="1"/>
    <row r="62" spans="1:61" hidden="1"/>
    <row r="63" spans="1:61" hidden="1"/>
    <row r="64" spans="1:6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4.25" zeroHeight="1" outlineLevelRow="1"/>
  <cols>
    <col min="1" max="1" width="13.75" customWidth="1"/>
    <col min="2" max="2" width="8.125" customWidth="1"/>
    <col min="3" max="46" width="9.375" customWidth="1"/>
    <col min="47" max="61" width="9" customWidth="1"/>
    <col min="62" max="16384" width="9" hidden="1"/>
  </cols>
  <sheetData>
    <row r="1" spans="1:61" ht="21">
      <c r="A1" s="91" t="s">
        <v>165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61" ht="15">
      <c r="A3" s="6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2"/>
    </row>
    <row r="4" spans="1:61" ht="15" hidden="1" outlineLevel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2"/>
    </row>
    <row r="5" spans="1:61" ht="15" hidden="1" outlineLevel="1">
      <c r="A5" s="92" t="s">
        <v>63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2"/>
    </row>
    <row r="6" spans="1:61" ht="15" hidden="1" outlineLevel="1">
      <c r="A6" s="23"/>
      <c r="B6" s="23"/>
      <c r="C6" s="23"/>
      <c r="D6" s="23"/>
      <c r="E6" s="23"/>
      <c r="F6" s="2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2"/>
    </row>
    <row r="7" spans="1:61" ht="15" hidden="1" outlineLevel="1">
      <c r="A7" s="6" t="s">
        <v>214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2"/>
    </row>
    <row r="8" spans="1:61" ht="30" hidden="1" outlineLevel="1">
      <c r="A8" s="113" t="s">
        <v>68</v>
      </c>
      <c r="B8" s="114" t="s">
        <v>69</v>
      </c>
      <c r="C8" s="114" t="s">
        <v>72</v>
      </c>
      <c r="D8" s="114" t="s">
        <v>172</v>
      </c>
      <c r="E8" s="114" t="s">
        <v>173</v>
      </c>
      <c r="F8" s="114" t="s">
        <v>174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2"/>
    </row>
    <row r="9" spans="1:61" ht="15" hidden="1" outlineLevel="1">
      <c r="A9" s="448" t="s">
        <v>64</v>
      </c>
      <c r="B9" s="451" t="s">
        <v>70</v>
      </c>
      <c r="C9" s="125" t="s">
        <v>73</v>
      </c>
      <c r="D9" s="202">
        <v>5.5079999999999991</v>
      </c>
      <c r="E9" s="202">
        <v>0.30599999999999999</v>
      </c>
      <c r="F9" s="202">
        <v>6.1200000000000004E-2</v>
      </c>
      <c r="G9" s="5"/>
      <c r="H9" s="5"/>
      <c r="I9" s="5"/>
      <c r="J9" s="5"/>
      <c r="K9" s="5"/>
      <c r="L9" s="5"/>
      <c r="M9" s="2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2"/>
    </row>
    <row r="10" spans="1:61" ht="15" hidden="1" outlineLevel="1">
      <c r="A10" s="449"/>
      <c r="B10" s="452"/>
      <c r="C10" s="125" t="s">
        <v>74</v>
      </c>
      <c r="D10" s="202">
        <v>13.402799999999997</v>
      </c>
      <c r="E10" s="202">
        <v>0.8567999999999999</v>
      </c>
      <c r="F10" s="202">
        <v>0.12240000000000001</v>
      </c>
      <c r="G10" s="5"/>
      <c r="H10" s="5"/>
      <c r="I10" s="5"/>
      <c r="J10" s="5"/>
      <c r="K10" s="5"/>
      <c r="L10" s="5"/>
      <c r="M10" s="2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2"/>
    </row>
    <row r="11" spans="1:61" ht="15" hidden="1" outlineLevel="1">
      <c r="A11" s="449"/>
      <c r="B11" s="451" t="s">
        <v>71</v>
      </c>
      <c r="C11" s="126" t="s">
        <v>73</v>
      </c>
      <c r="D11" s="202">
        <v>10.097999999999999</v>
      </c>
      <c r="E11" s="202">
        <v>0.55079999999999996</v>
      </c>
      <c r="F11" s="202">
        <v>6.1200000000000004E-2</v>
      </c>
      <c r="G11" s="5"/>
      <c r="H11" s="5"/>
      <c r="I11" s="5"/>
      <c r="J11" s="5"/>
      <c r="K11" s="5"/>
      <c r="L11" s="5"/>
      <c r="M11" s="2"/>
      <c r="N11" s="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2"/>
    </row>
    <row r="12" spans="1:61" ht="15" hidden="1" outlineLevel="1">
      <c r="A12" s="450"/>
      <c r="B12" s="452"/>
      <c r="C12" s="126" t="s">
        <v>74</v>
      </c>
      <c r="D12" s="202">
        <v>24.418799999999997</v>
      </c>
      <c r="E12" s="202">
        <v>1.5911999999999999</v>
      </c>
      <c r="F12" s="202">
        <v>0.24480000000000002</v>
      </c>
      <c r="G12" s="5"/>
      <c r="H12" s="5"/>
      <c r="I12" s="5"/>
      <c r="J12" s="5"/>
      <c r="K12" s="5"/>
      <c r="L12" s="5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2"/>
    </row>
    <row r="13" spans="1:61" ht="15" hidden="1" outlineLevel="1">
      <c r="A13" s="453" t="s">
        <v>65</v>
      </c>
      <c r="B13" s="451" t="s">
        <v>70</v>
      </c>
      <c r="C13" s="125" t="s">
        <v>73</v>
      </c>
      <c r="D13" s="202">
        <v>11.077199999999999</v>
      </c>
      <c r="E13" s="202">
        <v>0.67320000000000002</v>
      </c>
      <c r="F13" s="202">
        <v>6.1200000000000004E-2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2"/>
    </row>
    <row r="14" spans="1:61" ht="15" hidden="1" outlineLevel="1">
      <c r="A14" s="454"/>
      <c r="B14" s="452"/>
      <c r="C14" s="125" t="s">
        <v>74</v>
      </c>
      <c r="D14" s="202">
        <v>26.805599999999995</v>
      </c>
      <c r="E14" s="202">
        <v>1.7135999999999998</v>
      </c>
      <c r="F14" s="202">
        <v>0.24480000000000002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2"/>
    </row>
    <row r="15" spans="1:61" ht="15" hidden="1" outlineLevel="1">
      <c r="A15" s="454"/>
      <c r="B15" s="451" t="s">
        <v>71</v>
      </c>
      <c r="C15" s="125" t="s">
        <v>73</v>
      </c>
      <c r="D15" s="202">
        <v>20.134799999999998</v>
      </c>
      <c r="E15" s="202">
        <v>1.1627999999999998</v>
      </c>
      <c r="F15" s="202">
        <v>0.12240000000000001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2"/>
    </row>
    <row r="16" spans="1:61" ht="15" hidden="1" outlineLevel="1">
      <c r="A16" s="455"/>
      <c r="B16" s="452"/>
      <c r="C16" s="125" t="s">
        <v>74</v>
      </c>
      <c r="D16" s="202">
        <v>48.837599999999995</v>
      </c>
      <c r="E16" s="202">
        <v>3.1823999999999999</v>
      </c>
      <c r="F16" s="202">
        <v>0.36719999999999997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2"/>
    </row>
    <row r="17" spans="1:47" ht="15" hidden="1" outlineLevel="1">
      <c r="A17" s="453" t="s">
        <v>53</v>
      </c>
      <c r="B17" s="451" t="s">
        <v>70</v>
      </c>
      <c r="C17" s="125" t="s">
        <v>73</v>
      </c>
      <c r="D17" s="202">
        <v>27.601199999999999</v>
      </c>
      <c r="E17" s="202">
        <v>1.5299999999999998</v>
      </c>
      <c r="F17" s="202">
        <v>0.24480000000000002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"/>
    </row>
    <row r="18" spans="1:47" ht="15" hidden="1" outlineLevel="1">
      <c r="A18" s="454"/>
      <c r="B18" s="452"/>
      <c r="C18" s="125" t="s">
        <v>74</v>
      </c>
      <c r="D18" s="202">
        <v>67.075199999999995</v>
      </c>
      <c r="E18" s="202">
        <v>4.2839999999999998</v>
      </c>
      <c r="F18" s="202">
        <v>0.48960000000000004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"/>
    </row>
    <row r="19" spans="1:47" ht="15" hidden="1" outlineLevel="1">
      <c r="A19" s="454"/>
      <c r="B19" s="451" t="s">
        <v>71</v>
      </c>
      <c r="C19" s="125" t="s">
        <v>73</v>
      </c>
      <c r="D19" s="202">
        <v>50.367599999999996</v>
      </c>
      <c r="E19" s="202">
        <v>2.8151999999999995</v>
      </c>
      <c r="F19" s="202">
        <v>0.42839999999999995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"/>
    </row>
    <row r="20" spans="1:47" ht="15" hidden="1" outlineLevel="1">
      <c r="A20" s="455"/>
      <c r="B20" s="452"/>
      <c r="C20" s="125" t="s">
        <v>74</v>
      </c>
      <c r="D20" s="202">
        <v>122.09399999999999</v>
      </c>
      <c r="E20" s="202">
        <v>7.9559999999999986</v>
      </c>
      <c r="F20" s="202">
        <v>0.91799999999999993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"/>
    </row>
    <row r="21" spans="1:47" ht="15" hidden="1" outlineLevel="1">
      <c r="A21" s="448" t="s">
        <v>66</v>
      </c>
      <c r="B21" s="451" t="s">
        <v>70</v>
      </c>
      <c r="C21" s="125" t="s">
        <v>73</v>
      </c>
      <c r="D21" s="202">
        <v>27.601199999999999</v>
      </c>
      <c r="E21" s="202">
        <v>1.5299999999999998</v>
      </c>
      <c r="F21" s="202">
        <v>0.24480000000000002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2"/>
    </row>
    <row r="22" spans="1:47" ht="15" hidden="1" outlineLevel="1">
      <c r="A22" s="449"/>
      <c r="B22" s="452"/>
      <c r="C22" s="125" t="s">
        <v>74</v>
      </c>
      <c r="D22" s="202">
        <v>67.075199999999995</v>
      </c>
      <c r="E22" s="202">
        <v>4.2839999999999998</v>
      </c>
      <c r="F22" s="202">
        <v>0.48960000000000004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2"/>
    </row>
    <row r="23" spans="1:47" ht="15" hidden="1" outlineLevel="1">
      <c r="A23" s="449"/>
      <c r="B23" s="451" t="s">
        <v>71</v>
      </c>
      <c r="C23" s="125" t="s">
        <v>73</v>
      </c>
      <c r="D23" s="202">
        <v>50.367599999999996</v>
      </c>
      <c r="E23" s="202">
        <v>2.8151999999999995</v>
      </c>
      <c r="F23" s="202">
        <v>0.42839999999999995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2"/>
    </row>
    <row r="24" spans="1:47" ht="15" hidden="1" outlineLevel="1">
      <c r="A24" s="450"/>
      <c r="B24" s="452"/>
      <c r="C24" s="125" t="s">
        <v>74</v>
      </c>
      <c r="D24" s="202">
        <v>122.09399999999999</v>
      </c>
      <c r="E24" s="202">
        <v>7.9559999999999986</v>
      </c>
      <c r="F24" s="202">
        <v>0.91799999999999993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2"/>
    </row>
    <row r="25" spans="1:47" ht="15" hidden="1" outlineLevel="1">
      <c r="A25" s="453" t="s">
        <v>67</v>
      </c>
      <c r="B25" s="451" t="s">
        <v>70</v>
      </c>
      <c r="C25" s="125" t="s">
        <v>73</v>
      </c>
      <c r="D25" s="202">
        <v>50.795999999999992</v>
      </c>
      <c r="E25" s="202">
        <v>2.8151999999999995</v>
      </c>
      <c r="F25" s="202">
        <v>0.42839999999999995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2"/>
    </row>
    <row r="26" spans="1:47" ht="15" hidden="1" outlineLevel="1">
      <c r="A26" s="454"/>
      <c r="B26" s="452"/>
      <c r="C26" s="125" t="s">
        <v>74</v>
      </c>
      <c r="D26" s="202">
        <v>123.25679999999998</v>
      </c>
      <c r="E26" s="202">
        <v>7.9559999999999986</v>
      </c>
      <c r="F26" s="202">
        <v>0.91799999999999993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2"/>
    </row>
    <row r="27" spans="1:47" ht="15" hidden="1" outlineLevel="1">
      <c r="A27" s="454"/>
      <c r="B27" s="451" t="s">
        <v>71</v>
      </c>
      <c r="C27" s="125" t="s">
        <v>73</v>
      </c>
      <c r="D27" s="202">
        <v>92.656800000000004</v>
      </c>
      <c r="E27" s="202">
        <v>5.2019999999999991</v>
      </c>
      <c r="F27" s="202">
        <v>0.79559999999999997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2"/>
    </row>
    <row r="28" spans="1:47" ht="15" hidden="1" outlineLevel="1">
      <c r="A28" s="455"/>
      <c r="B28" s="452"/>
      <c r="C28" s="125" t="s">
        <v>74</v>
      </c>
      <c r="D28" s="202">
        <v>224.60399999999998</v>
      </c>
      <c r="E28" s="202">
        <v>14.504399999999999</v>
      </c>
      <c r="F28" s="202">
        <v>1.6524000000000001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2"/>
    </row>
    <row r="29" spans="1:47" ht="15" hidden="1" outlineLevel="1">
      <c r="A29" s="29" t="s">
        <v>62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2"/>
    </row>
    <row r="30" spans="1:47" ht="15" hidden="1" outlineLevel="1">
      <c r="A30" s="29" t="s">
        <v>223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2"/>
    </row>
    <row r="31" spans="1:47" ht="15" hidden="1" outlineLevel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2"/>
    </row>
    <row r="32" spans="1:47" ht="15" hidden="1" outlineLevel="1">
      <c r="A32" s="127" t="s">
        <v>78</v>
      </c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2"/>
    </row>
    <row r="33" spans="1:47" ht="15" hidden="1" outlineLevel="1">
      <c r="A33" s="4" t="s">
        <v>70</v>
      </c>
      <c r="B33" s="7">
        <f>16/24</f>
        <v>0.66666666666666663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2"/>
    </row>
    <row r="34" spans="1:47" ht="15" hidden="1" outlineLevel="1">
      <c r="A34" s="4" t="s">
        <v>71</v>
      </c>
      <c r="B34" s="7">
        <f>1-B33</f>
        <v>0.33333333333333337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2"/>
    </row>
    <row r="35" spans="1:47" ht="15" hidden="1" outlineLevel="1">
      <c r="A35" s="29" t="s">
        <v>79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2"/>
    </row>
    <row r="36" spans="1:47" ht="15" hidden="1" outlineLevel="1">
      <c r="A36" s="2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2"/>
    </row>
    <row r="37" spans="1:47" ht="15" hidden="1" outlineLevel="1">
      <c r="A37" s="6" t="s">
        <v>214</v>
      </c>
      <c r="B37" s="5"/>
      <c r="C37" s="5"/>
      <c r="D37" s="5"/>
      <c r="E37" s="5"/>
      <c r="F37" s="5"/>
      <c r="G37" s="5"/>
      <c r="H37" s="5"/>
      <c r="I37" s="5"/>
      <c r="J37" s="174" t="s">
        <v>215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2"/>
    </row>
    <row r="38" spans="1:47" ht="27.75" hidden="1" outlineLevel="1">
      <c r="A38" s="144" t="s">
        <v>68</v>
      </c>
      <c r="B38" s="88" t="s">
        <v>69</v>
      </c>
      <c r="C38" s="104" t="s">
        <v>168</v>
      </c>
      <c r="D38" s="104" t="s">
        <v>166</v>
      </c>
      <c r="E38" s="104" t="s">
        <v>167</v>
      </c>
      <c r="F38" s="20"/>
      <c r="G38" s="20"/>
      <c r="H38" s="5"/>
      <c r="I38" s="5"/>
      <c r="J38" s="144" t="s">
        <v>68</v>
      </c>
      <c r="K38" s="144" t="s">
        <v>69</v>
      </c>
      <c r="L38" s="101" t="s">
        <v>168</v>
      </c>
      <c r="M38" s="101" t="s">
        <v>166</v>
      </c>
      <c r="N38" s="101" t="s">
        <v>167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7" ht="7.5" hidden="1" customHeight="1" outlineLevel="1">
      <c r="A39" s="448" t="s">
        <v>64</v>
      </c>
      <c r="B39" s="451" t="s">
        <v>70</v>
      </c>
      <c r="C39" s="456">
        <f>AVERAGE(D9:D10)</f>
        <v>9.4553999999999974</v>
      </c>
      <c r="D39" s="456">
        <f>AVERAGE(E9:E10)</f>
        <v>0.58139999999999992</v>
      </c>
      <c r="E39" s="456">
        <f>AVERAGE(F9:F10)</f>
        <v>9.1800000000000007E-2</v>
      </c>
      <c r="F39" s="5"/>
      <c r="G39" s="5"/>
      <c r="H39" s="5"/>
      <c r="I39" s="5"/>
      <c r="J39" s="448" t="s">
        <v>64</v>
      </c>
      <c r="K39" s="451" t="s">
        <v>70</v>
      </c>
      <c r="L39" s="456">
        <f>C39/1000</f>
        <v>9.4553999999999975E-3</v>
      </c>
      <c r="M39" s="456">
        <f>D39/1000</f>
        <v>5.8139999999999993E-4</v>
      </c>
      <c r="N39" s="456">
        <f>E39/1000</f>
        <v>9.1800000000000009E-5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7" ht="7.5" hidden="1" customHeight="1" outlineLevel="1">
      <c r="A40" s="449"/>
      <c r="B40" s="452"/>
      <c r="C40" s="457"/>
      <c r="D40" s="457"/>
      <c r="E40" s="457"/>
      <c r="F40" s="5"/>
      <c r="G40" s="5"/>
      <c r="H40" s="5"/>
      <c r="I40" s="5"/>
      <c r="J40" s="449"/>
      <c r="K40" s="452"/>
      <c r="L40" s="457"/>
      <c r="M40" s="457"/>
      <c r="N40" s="45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7" ht="7.5" hidden="1" customHeight="1" outlineLevel="1">
      <c r="A41" s="449"/>
      <c r="B41" s="451" t="s">
        <v>71</v>
      </c>
      <c r="C41" s="456">
        <f>AVERAGE(D11:D12)</f>
        <v>17.258399999999998</v>
      </c>
      <c r="D41" s="456">
        <f>AVERAGE(E11:E12)</f>
        <v>1.071</v>
      </c>
      <c r="E41" s="456">
        <f>AVERAGE(F11:F12)</f>
        <v>0.15300000000000002</v>
      </c>
      <c r="F41" s="5"/>
      <c r="G41" s="5"/>
      <c r="H41" s="5"/>
      <c r="I41" s="5"/>
      <c r="J41" s="449"/>
      <c r="K41" s="451" t="s">
        <v>71</v>
      </c>
      <c r="L41" s="456">
        <f>C41/1000</f>
        <v>1.7258399999999997E-2</v>
      </c>
      <c r="M41" s="456">
        <f>D41/1000</f>
        <v>1.0709999999999999E-3</v>
      </c>
      <c r="N41" s="456">
        <f>E41/1000</f>
        <v>1.5300000000000003E-4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7" ht="7.5" hidden="1" customHeight="1" outlineLevel="1">
      <c r="A42" s="450"/>
      <c r="B42" s="452"/>
      <c r="C42" s="457"/>
      <c r="D42" s="457"/>
      <c r="E42" s="457"/>
      <c r="F42" s="5"/>
      <c r="G42" s="5"/>
      <c r="H42" s="5"/>
      <c r="I42" s="5"/>
      <c r="J42" s="450"/>
      <c r="K42" s="452"/>
      <c r="L42" s="457"/>
      <c r="M42" s="457"/>
      <c r="N42" s="45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</row>
    <row r="43" spans="1:47" ht="7.5" hidden="1" customHeight="1" outlineLevel="1">
      <c r="A43" s="453" t="s">
        <v>65</v>
      </c>
      <c r="B43" s="451" t="s">
        <v>70</v>
      </c>
      <c r="C43" s="456">
        <f>AVERAGE(D13:D14)</f>
        <v>18.941399999999998</v>
      </c>
      <c r="D43" s="456">
        <f>AVERAGE(E13:E14)</f>
        <v>1.1934</v>
      </c>
      <c r="E43" s="456">
        <f>AVERAGE(F13:F14)</f>
        <v>0.15300000000000002</v>
      </c>
      <c r="F43" s="5"/>
      <c r="G43" s="5"/>
      <c r="H43" s="5"/>
      <c r="I43" s="5"/>
      <c r="J43" s="453" t="s">
        <v>65</v>
      </c>
      <c r="K43" s="451" t="s">
        <v>70</v>
      </c>
      <c r="L43" s="456">
        <f>C43/1000</f>
        <v>1.8941399999999997E-2</v>
      </c>
      <c r="M43" s="456">
        <f>D43/1000</f>
        <v>1.1934000000000001E-3</v>
      </c>
      <c r="N43" s="456">
        <f>E43/1000</f>
        <v>1.5300000000000003E-4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</row>
    <row r="44" spans="1:47" ht="7.5" hidden="1" customHeight="1" outlineLevel="1">
      <c r="A44" s="454"/>
      <c r="B44" s="452"/>
      <c r="C44" s="457"/>
      <c r="D44" s="457"/>
      <c r="E44" s="457"/>
      <c r="F44" s="5"/>
      <c r="G44" s="5"/>
      <c r="H44" s="5"/>
      <c r="I44" s="5"/>
      <c r="J44" s="454"/>
      <c r="K44" s="452"/>
      <c r="L44" s="457"/>
      <c r="M44" s="457"/>
      <c r="N44" s="45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</row>
    <row r="45" spans="1:47" ht="7.5" hidden="1" customHeight="1" outlineLevel="1">
      <c r="A45" s="454"/>
      <c r="B45" s="451" t="s">
        <v>71</v>
      </c>
      <c r="C45" s="456">
        <f>AVERAGE(D15:D16)</f>
        <v>34.486199999999997</v>
      </c>
      <c r="D45" s="456">
        <f>AVERAGE(E15:E16)</f>
        <v>2.1726000000000001</v>
      </c>
      <c r="E45" s="456">
        <f>AVERAGE(F15:F16)</f>
        <v>0.24479999999999999</v>
      </c>
      <c r="F45" s="5"/>
      <c r="G45" s="5"/>
      <c r="H45" s="5"/>
      <c r="I45" s="5"/>
      <c r="J45" s="454"/>
      <c r="K45" s="451" t="s">
        <v>71</v>
      </c>
      <c r="L45" s="456">
        <f>C45/1000</f>
        <v>3.4486199999999995E-2</v>
      </c>
      <c r="M45" s="456">
        <f>D45/1000</f>
        <v>2.1726000000000002E-3</v>
      </c>
      <c r="N45" s="456">
        <f>E45/1000</f>
        <v>2.4479999999999999E-4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</row>
    <row r="46" spans="1:47" ht="7.5" hidden="1" customHeight="1" outlineLevel="1">
      <c r="A46" s="455"/>
      <c r="B46" s="452"/>
      <c r="C46" s="457"/>
      <c r="D46" s="457"/>
      <c r="E46" s="457"/>
      <c r="F46" s="5"/>
      <c r="G46" s="5"/>
      <c r="H46" s="5"/>
      <c r="I46" s="5"/>
      <c r="J46" s="455"/>
      <c r="K46" s="452"/>
      <c r="L46" s="457"/>
      <c r="M46" s="457"/>
      <c r="N46" s="45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7" ht="7.5" hidden="1" customHeight="1" outlineLevel="1">
      <c r="A47" s="453" t="s">
        <v>53</v>
      </c>
      <c r="B47" s="451" t="s">
        <v>70</v>
      </c>
      <c r="C47" s="456">
        <f>AVERAGE(D17:D18)</f>
        <v>47.338200000000001</v>
      </c>
      <c r="D47" s="456">
        <f>AVERAGE(E17:E18)</f>
        <v>2.907</v>
      </c>
      <c r="E47" s="456">
        <f>AVERAGE(F17:F18)</f>
        <v>0.36720000000000003</v>
      </c>
      <c r="F47" s="5"/>
      <c r="G47" s="5"/>
      <c r="H47" s="5"/>
      <c r="I47" s="5"/>
      <c r="J47" s="453" t="s">
        <v>53</v>
      </c>
      <c r="K47" s="451" t="s">
        <v>70</v>
      </c>
      <c r="L47" s="456">
        <f>C47/1000</f>
        <v>4.7338200000000004E-2</v>
      </c>
      <c r="M47" s="456">
        <f>D47/1000</f>
        <v>2.9069999999999999E-3</v>
      </c>
      <c r="N47" s="456">
        <f>E47/1000</f>
        <v>3.6720000000000004E-4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7" ht="7.5" hidden="1" customHeight="1" outlineLevel="1">
      <c r="A48" s="454"/>
      <c r="B48" s="452"/>
      <c r="C48" s="457"/>
      <c r="D48" s="457"/>
      <c r="E48" s="457"/>
      <c r="F48" s="5"/>
      <c r="G48" s="5"/>
      <c r="H48" s="5"/>
      <c r="I48" s="5"/>
      <c r="J48" s="454"/>
      <c r="K48" s="452"/>
      <c r="L48" s="457"/>
      <c r="M48" s="457"/>
      <c r="N48" s="45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61" ht="7.5" hidden="1" customHeight="1" outlineLevel="1">
      <c r="A49" s="454"/>
      <c r="B49" s="451" t="s">
        <v>71</v>
      </c>
      <c r="C49" s="456">
        <f>AVERAGE(D19:D20)</f>
        <v>86.230799999999988</v>
      </c>
      <c r="D49" s="456">
        <f>AVERAGE(E19:E20)</f>
        <v>5.3855999999999993</v>
      </c>
      <c r="E49" s="456">
        <f>AVERAGE(F19:F20)</f>
        <v>0.67319999999999991</v>
      </c>
      <c r="F49" s="5"/>
      <c r="G49" s="5"/>
      <c r="H49" s="5"/>
      <c r="I49" s="5"/>
      <c r="J49" s="454"/>
      <c r="K49" s="451" t="s">
        <v>71</v>
      </c>
      <c r="L49" s="456">
        <f>C49/1000</f>
        <v>8.6230799999999982E-2</v>
      </c>
      <c r="M49" s="456">
        <f>D49/1000</f>
        <v>5.3855999999999991E-3</v>
      </c>
      <c r="N49" s="456">
        <f>E49/1000</f>
        <v>6.7319999999999988E-4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61" ht="7.5" hidden="1" customHeight="1" outlineLevel="1">
      <c r="A50" s="455"/>
      <c r="B50" s="452"/>
      <c r="C50" s="457"/>
      <c r="D50" s="457"/>
      <c r="E50" s="457"/>
      <c r="F50" s="5"/>
      <c r="G50" s="5"/>
      <c r="H50" s="5"/>
      <c r="I50" s="5"/>
      <c r="J50" s="455"/>
      <c r="K50" s="452"/>
      <c r="L50" s="457"/>
      <c r="M50" s="457"/>
      <c r="N50" s="457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61" ht="7.5" hidden="1" customHeight="1" outlineLevel="1">
      <c r="A51" s="448" t="s">
        <v>66</v>
      </c>
      <c r="B51" s="451" t="s">
        <v>70</v>
      </c>
      <c r="C51" s="456">
        <f>AVERAGE(D21:D22)</f>
        <v>47.338200000000001</v>
      </c>
      <c r="D51" s="456">
        <f>AVERAGE(E21:E22)</f>
        <v>2.907</v>
      </c>
      <c r="E51" s="456">
        <f>AVERAGE(F21:F22)</f>
        <v>0.36720000000000003</v>
      </c>
      <c r="F51" s="5"/>
      <c r="G51" s="5"/>
      <c r="H51" s="5"/>
      <c r="I51" s="5"/>
      <c r="J51" s="448" t="s">
        <v>66</v>
      </c>
      <c r="K51" s="451" t="s">
        <v>70</v>
      </c>
      <c r="L51" s="456">
        <f>C51/1000</f>
        <v>4.7338200000000004E-2</v>
      </c>
      <c r="M51" s="456">
        <f>D51/1000</f>
        <v>2.9069999999999999E-3</v>
      </c>
      <c r="N51" s="456">
        <f>E51/1000</f>
        <v>3.6720000000000004E-4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61" ht="7.5" hidden="1" customHeight="1" outlineLevel="1">
      <c r="A52" s="449"/>
      <c r="B52" s="452"/>
      <c r="C52" s="457"/>
      <c r="D52" s="457"/>
      <c r="E52" s="457"/>
      <c r="F52" s="5"/>
      <c r="G52" s="5"/>
      <c r="H52" s="5"/>
      <c r="I52" s="5"/>
      <c r="J52" s="449"/>
      <c r="K52" s="452"/>
      <c r="L52" s="457"/>
      <c r="M52" s="457"/>
      <c r="N52" s="45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61" ht="7.5" hidden="1" customHeight="1" outlineLevel="1">
      <c r="A53" s="449"/>
      <c r="B53" s="451" t="s">
        <v>71</v>
      </c>
      <c r="C53" s="456">
        <f>AVERAGE(D23:D24)</f>
        <v>86.230799999999988</v>
      </c>
      <c r="D53" s="456">
        <f>AVERAGE(E23:E24)</f>
        <v>5.3855999999999993</v>
      </c>
      <c r="E53" s="456">
        <f>AVERAGE(F23:F24)</f>
        <v>0.67319999999999991</v>
      </c>
      <c r="F53" s="5"/>
      <c r="G53" s="5"/>
      <c r="H53" s="5"/>
      <c r="I53" s="5"/>
      <c r="J53" s="449"/>
      <c r="K53" s="451" t="s">
        <v>71</v>
      </c>
      <c r="L53" s="456">
        <f>C53/1000</f>
        <v>8.6230799999999982E-2</v>
      </c>
      <c r="M53" s="456">
        <f>D53/1000</f>
        <v>5.3855999999999991E-3</v>
      </c>
      <c r="N53" s="456">
        <f>E53/1000</f>
        <v>6.7319999999999988E-4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61" ht="7.5" hidden="1" customHeight="1" outlineLevel="1">
      <c r="A54" s="450"/>
      <c r="B54" s="452"/>
      <c r="C54" s="457"/>
      <c r="D54" s="457"/>
      <c r="E54" s="457"/>
      <c r="F54" s="5"/>
      <c r="G54" s="5"/>
      <c r="H54" s="5"/>
      <c r="I54" s="5"/>
      <c r="J54" s="450"/>
      <c r="K54" s="452"/>
      <c r="L54" s="457"/>
      <c r="M54" s="457"/>
      <c r="N54" s="45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61" ht="7.5" hidden="1" customHeight="1" outlineLevel="1">
      <c r="A55" s="453" t="s">
        <v>67</v>
      </c>
      <c r="B55" s="451" t="s">
        <v>70</v>
      </c>
      <c r="C55" s="456">
        <f>AVERAGE(D25:D26)</f>
        <v>87.026399999999995</v>
      </c>
      <c r="D55" s="456">
        <f>AVERAGE(E25:E26)</f>
        <v>5.3855999999999993</v>
      </c>
      <c r="E55" s="456">
        <f>AVERAGE(F25:F26)</f>
        <v>0.67319999999999991</v>
      </c>
      <c r="F55" s="5"/>
      <c r="G55" s="5"/>
      <c r="H55" s="5"/>
      <c r="I55" s="5"/>
      <c r="J55" s="448" t="s">
        <v>67</v>
      </c>
      <c r="K55" s="451" t="s">
        <v>70</v>
      </c>
      <c r="L55" s="456">
        <f>C55/1000</f>
        <v>8.702639999999999E-2</v>
      </c>
      <c r="M55" s="456">
        <f>D55/1000</f>
        <v>5.3855999999999991E-3</v>
      </c>
      <c r="N55" s="456">
        <f>E55/1000</f>
        <v>6.7319999999999988E-4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61" ht="7.5" hidden="1" customHeight="1" outlineLevel="1">
      <c r="A56" s="454"/>
      <c r="B56" s="452"/>
      <c r="C56" s="457"/>
      <c r="D56" s="457"/>
      <c r="E56" s="457"/>
      <c r="F56" s="5"/>
      <c r="G56" s="5"/>
      <c r="H56" s="5"/>
      <c r="I56" s="5"/>
      <c r="J56" s="449"/>
      <c r="K56" s="452"/>
      <c r="L56" s="457"/>
      <c r="M56" s="457"/>
      <c r="N56" s="45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61" ht="7.5" hidden="1" customHeight="1" outlineLevel="1">
      <c r="A57" s="454"/>
      <c r="B57" s="451" t="s">
        <v>71</v>
      </c>
      <c r="C57" s="456">
        <f>AVERAGE(D27:D28)</f>
        <v>158.63040000000001</v>
      </c>
      <c r="D57" s="456">
        <f>AVERAGE(E27:E28)</f>
        <v>9.8531999999999993</v>
      </c>
      <c r="E57" s="456">
        <f>AVERAGE(F27:F28)</f>
        <v>1.224</v>
      </c>
      <c r="F57" s="5"/>
      <c r="G57" s="5"/>
      <c r="H57" s="5"/>
      <c r="I57" s="5"/>
      <c r="J57" s="449"/>
      <c r="K57" s="451" t="s">
        <v>71</v>
      </c>
      <c r="L57" s="456">
        <f>C57/1000</f>
        <v>0.1586304</v>
      </c>
      <c r="M57" s="456">
        <f>D57/1000</f>
        <v>9.8531999999999995E-3</v>
      </c>
      <c r="N57" s="456">
        <f>E57/1000</f>
        <v>1.224E-3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61" ht="7.5" hidden="1" customHeight="1" outlineLevel="1">
      <c r="A58" s="455"/>
      <c r="B58" s="452"/>
      <c r="C58" s="457"/>
      <c r="D58" s="457"/>
      <c r="E58" s="457"/>
      <c r="F58" s="5"/>
      <c r="G58" s="5"/>
      <c r="H58" s="5"/>
      <c r="I58" s="5"/>
      <c r="J58" s="450"/>
      <c r="K58" s="452"/>
      <c r="L58" s="457"/>
      <c r="M58" s="457"/>
      <c r="N58" s="457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61" ht="15" collapsed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61" ht="15">
      <c r="A60" s="6" t="s">
        <v>256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61" ht="30" customHeight="1">
      <c r="A61" s="144" t="s">
        <v>75</v>
      </c>
      <c r="B61" s="440" t="s">
        <v>69</v>
      </c>
      <c r="C61" s="441"/>
      <c r="D61" s="102">
        <f>'Wskaźniki makroekonomiczne'!D$1</f>
        <v>2003</v>
      </c>
      <c r="E61" s="102">
        <f>D61+1</f>
        <v>2004</v>
      </c>
      <c r="F61" s="102">
        <f t="shared" ref="F61:AY61" si="0">E61+1</f>
        <v>2005</v>
      </c>
      <c r="G61" s="102">
        <f t="shared" si="0"/>
        <v>2006</v>
      </c>
      <c r="H61" s="102">
        <f t="shared" si="0"/>
        <v>2007</v>
      </c>
      <c r="I61" s="102">
        <f t="shared" si="0"/>
        <v>2008</v>
      </c>
      <c r="J61" s="102">
        <f t="shared" si="0"/>
        <v>2009</v>
      </c>
      <c r="K61" s="102">
        <f t="shared" si="0"/>
        <v>2010</v>
      </c>
      <c r="L61" s="102">
        <f t="shared" si="0"/>
        <v>2011</v>
      </c>
      <c r="M61" s="102">
        <f t="shared" si="0"/>
        <v>2012</v>
      </c>
      <c r="N61" s="102">
        <f t="shared" si="0"/>
        <v>2013</v>
      </c>
      <c r="O61" s="102">
        <f t="shared" si="0"/>
        <v>2014</v>
      </c>
      <c r="P61" s="102">
        <f t="shared" si="0"/>
        <v>2015</v>
      </c>
      <c r="Q61" s="102">
        <f t="shared" si="0"/>
        <v>2016</v>
      </c>
      <c r="R61" s="102">
        <f t="shared" si="0"/>
        <v>2017</v>
      </c>
      <c r="S61" s="102">
        <f t="shared" si="0"/>
        <v>2018</v>
      </c>
      <c r="T61" s="102">
        <f t="shared" si="0"/>
        <v>2019</v>
      </c>
      <c r="U61" s="102">
        <f t="shared" si="0"/>
        <v>2020</v>
      </c>
      <c r="V61" s="102">
        <f t="shared" si="0"/>
        <v>2021</v>
      </c>
      <c r="W61" s="102">
        <f t="shared" si="0"/>
        <v>2022</v>
      </c>
      <c r="X61" s="102">
        <f t="shared" si="0"/>
        <v>2023</v>
      </c>
      <c r="Y61" s="102">
        <f t="shared" si="0"/>
        <v>2024</v>
      </c>
      <c r="Z61" s="102">
        <f t="shared" si="0"/>
        <v>2025</v>
      </c>
      <c r="AA61" s="102">
        <f t="shared" si="0"/>
        <v>2026</v>
      </c>
      <c r="AB61" s="102">
        <f t="shared" si="0"/>
        <v>2027</v>
      </c>
      <c r="AC61" s="102">
        <f t="shared" si="0"/>
        <v>2028</v>
      </c>
      <c r="AD61" s="102">
        <f t="shared" si="0"/>
        <v>2029</v>
      </c>
      <c r="AE61" s="102">
        <f t="shared" si="0"/>
        <v>2030</v>
      </c>
      <c r="AF61" s="102">
        <f t="shared" si="0"/>
        <v>2031</v>
      </c>
      <c r="AG61" s="102">
        <f t="shared" si="0"/>
        <v>2032</v>
      </c>
      <c r="AH61" s="102">
        <f t="shared" si="0"/>
        <v>2033</v>
      </c>
      <c r="AI61" s="102">
        <f t="shared" si="0"/>
        <v>2034</v>
      </c>
      <c r="AJ61" s="102">
        <f t="shared" si="0"/>
        <v>2035</v>
      </c>
      <c r="AK61" s="102">
        <f t="shared" si="0"/>
        <v>2036</v>
      </c>
      <c r="AL61" s="102">
        <f t="shared" si="0"/>
        <v>2037</v>
      </c>
      <c r="AM61" s="102">
        <f t="shared" si="0"/>
        <v>2038</v>
      </c>
      <c r="AN61" s="102">
        <f t="shared" si="0"/>
        <v>2039</v>
      </c>
      <c r="AO61" s="102">
        <f t="shared" si="0"/>
        <v>2040</v>
      </c>
      <c r="AP61" s="102">
        <f t="shared" si="0"/>
        <v>2041</v>
      </c>
      <c r="AQ61" s="102">
        <f t="shared" si="0"/>
        <v>2042</v>
      </c>
      <c r="AR61" s="102">
        <f t="shared" si="0"/>
        <v>2043</v>
      </c>
      <c r="AS61" s="102">
        <f t="shared" si="0"/>
        <v>2044</v>
      </c>
      <c r="AT61" s="102">
        <f t="shared" si="0"/>
        <v>2045</v>
      </c>
      <c r="AU61" s="102">
        <f t="shared" si="0"/>
        <v>2046</v>
      </c>
      <c r="AV61" s="102">
        <f t="shared" si="0"/>
        <v>2047</v>
      </c>
      <c r="AW61" s="102">
        <f t="shared" si="0"/>
        <v>2048</v>
      </c>
      <c r="AX61" s="102">
        <f t="shared" si="0"/>
        <v>2049</v>
      </c>
      <c r="AY61" s="102">
        <f t="shared" si="0"/>
        <v>2050</v>
      </c>
      <c r="AZ61" s="102">
        <f t="shared" ref="AZ61:BI61" si="1">AY61+1</f>
        <v>2051</v>
      </c>
      <c r="BA61" s="102">
        <f t="shared" si="1"/>
        <v>2052</v>
      </c>
      <c r="BB61" s="102">
        <f t="shared" si="1"/>
        <v>2053</v>
      </c>
      <c r="BC61" s="102">
        <f t="shared" si="1"/>
        <v>2054</v>
      </c>
      <c r="BD61" s="102">
        <f t="shared" si="1"/>
        <v>2055</v>
      </c>
      <c r="BE61" s="102">
        <f t="shared" si="1"/>
        <v>2056</v>
      </c>
      <c r="BF61" s="102">
        <f t="shared" si="1"/>
        <v>2057</v>
      </c>
      <c r="BG61" s="102">
        <f t="shared" si="1"/>
        <v>2058</v>
      </c>
      <c r="BH61" s="102">
        <f t="shared" si="1"/>
        <v>2059</v>
      </c>
      <c r="BI61" s="102">
        <f t="shared" si="1"/>
        <v>2060</v>
      </c>
    </row>
    <row r="62" spans="1:61" ht="12.75" customHeight="1">
      <c r="A62" s="448" t="s">
        <v>64</v>
      </c>
      <c r="B62" s="458" t="s">
        <v>70</v>
      </c>
      <c r="C62" s="459"/>
      <c r="D62" s="411"/>
      <c r="E62" s="412"/>
      <c r="F62" s="412"/>
      <c r="G62" s="412"/>
      <c r="H62" s="412"/>
      <c r="I62" s="412"/>
      <c r="J62" s="413"/>
      <c r="K62" s="168">
        <f>L39*'Wskaźniki makroekonomiczne'!$K$25</f>
        <v>3.777148637999999E-2</v>
      </c>
      <c r="L62" s="169">
        <f>K62*'Wskaźniki makroekonomiczne'!L$45</f>
        <v>4.0751233622888974E-2</v>
      </c>
      <c r="M62" s="169">
        <f>L62*'Wskaźniki makroekonomiczne'!M$45</f>
        <v>4.2698581339673192E-2</v>
      </c>
      <c r="N62" s="169">
        <f>M62*'Wskaźniki makroekonomiczne'!N$45</f>
        <v>4.341929342714216E-2</v>
      </c>
      <c r="O62" s="169">
        <f>N62*'Wskaźniki makroekonomiczne'!O$45</f>
        <v>4.4645423873316555E-2</v>
      </c>
      <c r="P62" s="169">
        <f>O62*'Wskaźniki makroekonomiczne'!P$45</f>
        <v>4.5824095949900626E-2</v>
      </c>
      <c r="Q62" s="169">
        <f>P62*'Wskaźniki makroekonomiczne'!Q$45</f>
        <v>4.6866736405150482E-2</v>
      </c>
      <c r="R62" s="169">
        <f>Q62*'Wskaźniki makroekonomiczne'!R$45</f>
        <v>4.9445053243452337E-2</v>
      </c>
      <c r="S62" s="169">
        <f>R62*'Wskaźniki makroekonomiczne'!S$45</f>
        <v>5.220131872891761E-2</v>
      </c>
      <c r="T62" s="169">
        <f>S62*'Wskaźniki makroekonomiczne'!T$45</f>
        <v>5.5303022176609415E-2</v>
      </c>
      <c r="U62" s="169">
        <f>T62*'Wskaźniki makroekonomiczne'!U$45</f>
        <v>5.6336785449510075E-2</v>
      </c>
      <c r="V62" s="169">
        <f>U62*'Wskaźniki makroekonomiczne'!V$45</f>
        <v>6.2077228206361496E-2</v>
      </c>
      <c r="W62" s="169">
        <f>V62*'Wskaźniki makroekonomiczne'!W$45</f>
        <v>6.406328338280122E-2</v>
      </c>
      <c r="X62" s="169">
        <f>W62*'Wskaźniki makroekonomiczne'!X$45</f>
        <v>6.5813263486165868E-2</v>
      </c>
      <c r="Y62" s="169">
        <f>X62*'Wskaźniki makroekonomiczne'!Y$45</f>
        <v>6.7515000351081905E-2</v>
      </c>
      <c r="Z62" s="169">
        <f>Y62*'Wskaźniki makroekonomiczne'!Z$45</f>
        <v>6.932489127323338E-2</v>
      </c>
      <c r="AA62" s="169">
        <f>Z62*'Wskaźniki makroekonomiczne'!AA$45</f>
        <v>7.1138063345084254E-2</v>
      </c>
      <c r="AB62" s="169">
        <f>AA62*'Wskaźniki makroekonomiczne'!AB$45</f>
        <v>7.3009354426369008E-2</v>
      </c>
      <c r="AC62" s="169">
        <f>AB62*'Wskaźniki makroekonomiczne'!AC$45</f>
        <v>7.4882192898711064E-2</v>
      </c>
      <c r="AD62" s="169">
        <f>AC62*'Wskaźniki makroekonomiczne'!AD$45</f>
        <v>7.6753894525587354E-2</v>
      </c>
      <c r="AE62" s="169">
        <f>AD62*'Wskaźniki makroekonomiczne'!AE$45</f>
        <v>7.8621605084311305E-2</v>
      </c>
      <c r="AF62" s="169">
        <f>AE62*'Wskaźniki makroekonomiczne'!AF$45</f>
        <v>8.0547219611345089E-2</v>
      </c>
      <c r="AG62" s="169">
        <f>AF62*'Wskaźniki makroekonomiczne'!AG$45</f>
        <v>8.2467310806372554E-2</v>
      </c>
      <c r="AH62" s="169">
        <f>AG62*'Wskaźniki makroekonomiczne'!AH$45</f>
        <v>8.4444545781295677E-2</v>
      </c>
      <c r="AI62" s="169">
        <f>AH62*'Wskaźniki makroekonomiczne'!AI$45</f>
        <v>8.6411950905786711E-2</v>
      </c>
      <c r="AJ62" s="169">
        <f>AI62*'Wskaźniki makroekonomiczne'!AJ$45</f>
        <v>8.8365245539315324E-2</v>
      </c>
      <c r="AK62" s="169">
        <f>AJ62*'Wskaźniki makroekonomiczne'!AK$45</f>
        <v>9.0301309011838582E-2</v>
      </c>
      <c r="AL62" s="169">
        <f>AK62*'Wskaźniki makroekonomiczne'!AL$45</f>
        <v>9.2215870949345941E-2</v>
      </c>
      <c r="AM62" s="169">
        <f>AL62*'Wskaźniki makroekonomiczne'!AM$45</f>
        <v>9.4104593454718347E-2</v>
      </c>
      <c r="AN62" s="169">
        <f>AM62*'Wskaźniki makroekonomiczne'!AN$45</f>
        <v>9.5962959457390598E-2</v>
      </c>
      <c r="AO62" s="169">
        <f>AN62*'Wskaźniki makroekonomiczne'!AO$45</f>
        <v>9.7864152157638801E-2</v>
      </c>
      <c r="AP62" s="169">
        <f>AO62*'Wskaźniki makroekonomiczne'!AP$45</f>
        <v>9.9650529644229421E-2</v>
      </c>
      <c r="AQ62" s="169">
        <f>AP62*'Wskaźniki makroekonomiczne'!AQ$45</f>
        <v>0.10147439880071391</v>
      </c>
      <c r="AR62" s="169">
        <f>AQ62*'Wskaźniki makroekonomiczne'!AR$45</f>
        <v>0.1033358449702466</v>
      </c>
      <c r="AS62" s="169">
        <f>AR62*'Wskaźniki makroekonomiczne'!AS$45</f>
        <v>0.10515268230084146</v>
      </c>
      <c r="AT62" s="169">
        <f>AS62*'Wskaźniki makroekonomiczne'!AT$45</f>
        <v>0.10692094261969452</v>
      </c>
      <c r="AU62" s="169">
        <f>AT62*'Wskaźniki makroekonomiczne'!AU$45</f>
        <v>0.10863670569682612</v>
      </c>
      <c r="AV62" s="169">
        <f>AU62*'Wskaźniki makroekonomiczne'!AV$45</f>
        <v>0.11038382929705109</v>
      </c>
      <c r="AW62" s="169">
        <f>AV62*'Wskaźniki makroekonomiczne'!AW$45</f>
        <v>0.11216202349905206</v>
      </c>
      <c r="AX62" s="169">
        <f>AW62*'Wskaźniki makroekonomiczne'!AX$45</f>
        <v>0.11397160692777407</v>
      </c>
      <c r="AY62" s="169">
        <f>AX62*'Wskaźniki makroekonomiczne'!AY$45</f>
        <v>0.11572072808342981</v>
      </c>
      <c r="AZ62" s="169">
        <f>AY62*'Wskaźniki makroekonomiczne'!AZ$45</f>
        <v>0.11748125222898419</v>
      </c>
      <c r="BA62" s="169">
        <f>AZ62*'Wskaźniki makroekonomiczne'!BA$45</f>
        <v>0.11926856021282244</v>
      </c>
      <c r="BB62" s="169">
        <f>BA62*'Wskaźniki makroekonomiczne'!BB$45</f>
        <v>0.12108305951245349</v>
      </c>
      <c r="BC62" s="169">
        <f>BB62*'Wskaźniki makroekonomiczne'!BC$45</f>
        <v>0.12292516380456946</v>
      </c>
      <c r="BD62" s="169">
        <f>BC62*'Wskaźniki makroekonomiczne'!BD$45</f>
        <v>0.1247952930593573</v>
      </c>
      <c r="BE62" s="169">
        <f>BD62*'Wskaźniki makroekonomiczne'!BE$45</f>
        <v>0.12679420382857698</v>
      </c>
      <c r="BF62" s="169">
        <f>BE62*'Wskaźniki makroekonomiczne'!BF$45</f>
        <v>0.12882513218568278</v>
      </c>
      <c r="BG62" s="169">
        <f>BF62*'Wskaźniki makroekonomiczne'!BG$45</f>
        <v>0.13088859097294353</v>
      </c>
      <c r="BH62" s="169">
        <f>BG62*'Wskaźniki makroekonomiczne'!BH$45</f>
        <v>0.13309033019590819</v>
      </c>
      <c r="BI62" s="169">
        <f>BH62*'Wskaźniki makroekonomiczne'!BI$45</f>
        <v>0.13532910592121353</v>
      </c>
    </row>
    <row r="63" spans="1:61" ht="12.75" customHeight="1">
      <c r="A63" s="449"/>
      <c r="B63" s="460" t="s">
        <v>71</v>
      </c>
      <c r="C63" s="461"/>
      <c r="D63" s="414"/>
      <c r="E63" s="415"/>
      <c r="F63" s="415"/>
      <c r="G63" s="415"/>
      <c r="H63" s="415"/>
      <c r="I63" s="415"/>
      <c r="J63" s="416"/>
      <c r="K63" s="170">
        <f>L41*'Wskaźniki makroekonomiczne'!$K$25</f>
        <v>6.8942130479999988E-2</v>
      </c>
      <c r="L63" s="171">
        <f>K63*'Wskaźniki makroekonomiczne'!L$45</f>
        <v>7.4380892437894447E-2</v>
      </c>
      <c r="M63" s="171">
        <f>L63*'Wskaźniki makroekonomiczne'!M$45</f>
        <v>7.7935274678238464E-2</v>
      </c>
      <c r="N63" s="171">
        <f>M63*'Wskaźniki makroekonomiczne'!N$45</f>
        <v>7.9250749167987647E-2</v>
      </c>
      <c r="O63" s="171">
        <f>N63*'Wskaźniki makroekonomiczne'!O$45</f>
        <v>8.1488734836733134E-2</v>
      </c>
      <c r="P63" s="171">
        <f>O63*'Wskaźniki makroekonomiczne'!P$45</f>
        <v>8.3640097461954541E-2</v>
      </c>
      <c r="Q63" s="171">
        <f>P63*'Wskaźniki makroekonomiczne'!Q$45</f>
        <v>8.5543169360857194E-2</v>
      </c>
      <c r="R63" s="171">
        <f>Q63*'Wskaźniki makroekonomiczne'!R$45</f>
        <v>9.0249223395815925E-2</v>
      </c>
      <c r="S63" s="171">
        <f>R63*'Wskaźniki makroekonomiczne'!S$45</f>
        <v>9.5280076903267105E-2</v>
      </c>
      <c r="T63" s="171">
        <f>S63*'Wskaźniki makroekonomiczne'!T$45</f>
        <v>0.10094143853594729</v>
      </c>
      <c r="U63" s="171">
        <f>T63*'Wskaźniki makroekonomiczne'!U$45</f>
        <v>0.10282830742240676</v>
      </c>
      <c r="V63" s="171">
        <f>U63*'Wskaźniki makroekonomiczne'!V$45</f>
        <v>0.11330600876500935</v>
      </c>
      <c r="W63" s="171">
        <f>V63*'Wskaźniki makroekonomiczne'!W$45</f>
        <v>0.11693104151423915</v>
      </c>
      <c r="X63" s="171">
        <f>W63*'Wskaźniki makroekonomiczne'!X$45</f>
        <v>0.12012517995533192</v>
      </c>
      <c r="Y63" s="171">
        <f>X63*'Wskaźniki makroekonomiczne'!Y$45</f>
        <v>0.12323126277673208</v>
      </c>
      <c r="Z63" s="171">
        <f>Y63*'Wskaźniki makroekonomiczne'!Z$45</f>
        <v>0.12653475300357167</v>
      </c>
      <c r="AA63" s="171">
        <f>Z63*'Wskaźniki makroekonomiczne'!AA$45</f>
        <v>0.12984423212500823</v>
      </c>
      <c r="AB63" s="171">
        <f>AA63*'Wskaźniki makroekonomiczne'!AB$45</f>
        <v>0.1332597925452173</v>
      </c>
      <c r="AC63" s="171">
        <f>AB63*'Wskaźniki makroekonomiczne'!AC$45</f>
        <v>0.13667817732968632</v>
      </c>
      <c r="AD63" s="171">
        <f>AC63*'Wskaźniki makroekonomiczne'!AD$45</f>
        <v>0.14009448709524691</v>
      </c>
      <c r="AE63" s="171">
        <f>AD63*'Wskaźniki makroekonomiczne'!AE$45</f>
        <v>0.14350351219272364</v>
      </c>
      <c r="AF63" s="171">
        <f>AE63*'Wskaźniki makroekonomiczne'!AF$45</f>
        <v>0.14701822608672707</v>
      </c>
      <c r="AG63" s="171">
        <f>AF63*'Wskaźniki makroekonomiczne'!AG$45</f>
        <v>0.15052285855920439</v>
      </c>
      <c r="AH63" s="171">
        <f>AG63*'Wskaźniki makroekonomiczne'!AH$45</f>
        <v>0.15413179229984078</v>
      </c>
      <c r="AI63" s="171">
        <f>AH63*'Wskaźniki makroekonomiczne'!AI$45</f>
        <v>0.15772278417755256</v>
      </c>
      <c r="AJ63" s="171">
        <f>AI63*'Wskaźniki makroekonomiczne'!AJ$45</f>
        <v>0.1612880209843815</v>
      </c>
      <c r="AK63" s="171">
        <f>AJ63*'Wskaźniki makroekonomiczne'!AK$45</f>
        <v>0.16482180674005503</v>
      </c>
      <c r="AL63" s="171">
        <f>AK63*'Wskaźniki makroekonomiczne'!AL$45</f>
        <v>0.16831634697550535</v>
      </c>
      <c r="AM63" s="171">
        <f>AL63*'Wskaźniki makroekonomiczne'!AM$45</f>
        <v>0.17176372397560255</v>
      </c>
      <c r="AN63" s="171">
        <f>AM63*'Wskaźniki makroekonomiczne'!AN$45</f>
        <v>0.17515569299018879</v>
      </c>
      <c r="AO63" s="171">
        <f>AN63*'Wskaźniki makroekonomiczne'!AO$45</f>
        <v>0.17862583112268066</v>
      </c>
      <c r="AP63" s="171">
        <f>AO63*'Wskaźniki makroekonomiczne'!AP$45</f>
        <v>0.18188640362247713</v>
      </c>
      <c r="AQ63" s="171">
        <f>AP63*'Wskaźniki makroekonomiczne'!AQ$45</f>
        <v>0.18521540751974977</v>
      </c>
      <c r="AR63" s="171">
        <f>AQ63*'Wskaźniki makroekonomiczne'!AR$45</f>
        <v>0.18861299858646963</v>
      </c>
      <c r="AS63" s="171">
        <f>AR63*'Wskaźniki makroekonomiczne'!AS$45</f>
        <v>0.19192916769473986</v>
      </c>
      <c r="AT63" s="171">
        <f>AS63*'Wskaźniki makroekonomiczne'!AT$45</f>
        <v>0.19515667196604447</v>
      </c>
      <c r="AU63" s="171">
        <f>AT63*'Wskaźniki makroekonomiczne'!AU$45</f>
        <v>0.19828835602915845</v>
      </c>
      <c r="AV63" s="171">
        <f>AU63*'Wskaźniki makroekonomiczne'!AV$45</f>
        <v>0.2014772806586953</v>
      </c>
      <c r="AW63" s="171">
        <f>AV63*'Wskaźniki makroekonomiczne'!AW$45</f>
        <v>0.20472291667788153</v>
      </c>
      <c r="AX63" s="171">
        <f>AW63*'Wskaźniki makroekonomiczne'!AX$45</f>
        <v>0.20802584565457802</v>
      </c>
      <c r="AY63" s="171">
        <f>AX63*'Wskaźniki makroekonomiczne'!AY$45</f>
        <v>0.21121841630761959</v>
      </c>
      <c r="AZ63" s="171">
        <f>AY63*'Wskaźniki makroekonomiczne'!AZ$45</f>
        <v>0.21443180018494212</v>
      </c>
      <c r="BA63" s="171">
        <f>AZ63*'Wskaźniki makroekonomiczne'!BA$45</f>
        <v>0.21769407106806438</v>
      </c>
      <c r="BB63" s="171">
        <f>BA63*'Wskaźniki makroekonomiczne'!BB$45</f>
        <v>0.22100597270234243</v>
      </c>
      <c r="BC63" s="171">
        <f>BB63*'Wskaźniki makroekonomiczne'!BC$45</f>
        <v>0.22436826014814634</v>
      </c>
      <c r="BD63" s="171">
        <f>BC63*'Wskaźniki makroekonomiczne'!BD$45</f>
        <v>0.22778169995300182</v>
      </c>
      <c r="BE63" s="171">
        <f>BD63*'Wskaźniki makroekonomiczne'!BE$45</f>
        <v>0.23143019727934455</v>
      </c>
      <c r="BF63" s="171">
        <f>BE63*'Wskaźniki makroekonomiczne'!BF$45</f>
        <v>0.23513713447483864</v>
      </c>
      <c r="BG63" s="171">
        <f>BF63*'Wskaźniki makroekonomiczne'!BG$45</f>
        <v>0.23890344760110097</v>
      </c>
      <c r="BH63" s="171">
        <f>BG63*'Wskaźniki makroekonomiczne'!BH$45</f>
        <v>0.24292215608573547</v>
      </c>
      <c r="BI63" s="171">
        <f>BH63*'Wskaźniki makroekonomiczne'!BI$45</f>
        <v>0.24700846517658409</v>
      </c>
    </row>
    <row r="64" spans="1:61" ht="12.75" customHeight="1">
      <c r="A64" s="450"/>
      <c r="B64" s="462" t="s">
        <v>41</v>
      </c>
      <c r="C64" s="463"/>
      <c r="D64" s="464"/>
      <c r="E64" s="465"/>
      <c r="F64" s="465"/>
      <c r="G64" s="465"/>
      <c r="H64" s="465"/>
      <c r="I64" s="465"/>
      <c r="J64" s="466"/>
      <c r="K64" s="21">
        <f t="shared" ref="K64:AU64" si="2">K62*$B$33+K63*$B$34</f>
        <v>4.8161701079999994E-2</v>
      </c>
      <c r="L64" s="22">
        <f t="shared" si="2"/>
        <v>5.196111989455747E-2</v>
      </c>
      <c r="M64" s="22">
        <f t="shared" si="2"/>
        <v>5.4444145785861618E-2</v>
      </c>
      <c r="N64" s="22">
        <f t="shared" si="2"/>
        <v>5.5363112007423991E-2</v>
      </c>
      <c r="O64" s="22">
        <f t="shared" si="2"/>
        <v>5.6926527527788748E-2</v>
      </c>
      <c r="P64" s="22">
        <f t="shared" si="2"/>
        <v>5.8429429787251935E-2</v>
      </c>
      <c r="Q64" s="22">
        <f t="shared" si="2"/>
        <v>5.975888072371939E-2</v>
      </c>
      <c r="R64" s="22">
        <f t="shared" si="2"/>
        <v>6.3046443294240195E-2</v>
      </c>
      <c r="S64" s="22">
        <f t="shared" si="2"/>
        <v>6.6560904787034109E-2</v>
      </c>
      <c r="T64" s="22">
        <f t="shared" si="2"/>
        <v>7.0515827629722055E-2</v>
      </c>
      <c r="U64" s="22">
        <f t="shared" si="2"/>
        <v>7.1833959440475631E-2</v>
      </c>
      <c r="V64" s="22">
        <f t="shared" si="2"/>
        <v>7.9153488392577451E-2</v>
      </c>
      <c r="W64" s="22">
        <f t="shared" si="2"/>
        <v>8.1685869426613864E-2</v>
      </c>
      <c r="X64" s="22">
        <f t="shared" si="2"/>
        <v>8.3917235642554558E-2</v>
      </c>
      <c r="Y64" s="22">
        <f t="shared" si="2"/>
        <v>8.6087087826298633E-2</v>
      </c>
      <c r="Z64" s="22">
        <f t="shared" si="2"/>
        <v>8.8394845183346143E-2</v>
      </c>
      <c r="AA64" s="22">
        <f t="shared" si="2"/>
        <v>9.0706786271725584E-2</v>
      </c>
      <c r="AB64" s="22">
        <f t="shared" si="2"/>
        <v>9.3092833799318445E-2</v>
      </c>
      <c r="AC64" s="22">
        <f t="shared" si="2"/>
        <v>9.548085437570282E-2</v>
      </c>
      <c r="AD64" s="22">
        <f t="shared" si="2"/>
        <v>9.7867425382140549E-2</v>
      </c>
      <c r="AE64" s="22">
        <f t="shared" si="2"/>
        <v>0.10024890745378209</v>
      </c>
      <c r="AF64" s="22">
        <f t="shared" si="2"/>
        <v>0.10270422176980576</v>
      </c>
      <c r="AG64" s="22">
        <f t="shared" si="2"/>
        <v>0.10515249339064983</v>
      </c>
      <c r="AH64" s="22">
        <f t="shared" si="2"/>
        <v>0.10767362795414405</v>
      </c>
      <c r="AI64" s="22">
        <f t="shared" si="2"/>
        <v>0.110182228663042</v>
      </c>
      <c r="AJ64" s="22">
        <f t="shared" si="2"/>
        <v>0.11267283735433739</v>
      </c>
      <c r="AK64" s="22">
        <f t="shared" si="2"/>
        <v>0.11514147492124407</v>
      </c>
      <c r="AL64" s="22">
        <f t="shared" si="2"/>
        <v>0.11758269629139909</v>
      </c>
      <c r="AM64" s="22">
        <f t="shared" si="2"/>
        <v>0.11999097029501309</v>
      </c>
      <c r="AN64" s="22">
        <f t="shared" si="2"/>
        <v>0.12236053730165666</v>
      </c>
      <c r="AO64" s="22">
        <f t="shared" si="2"/>
        <v>0.12478471181265274</v>
      </c>
      <c r="AP64" s="22">
        <f t="shared" si="2"/>
        <v>0.12706248763697864</v>
      </c>
      <c r="AQ64" s="22">
        <f t="shared" si="2"/>
        <v>0.12938806837372585</v>
      </c>
      <c r="AR64" s="22">
        <f t="shared" si="2"/>
        <v>0.13176156284232093</v>
      </c>
      <c r="AS64" s="22">
        <f t="shared" si="2"/>
        <v>0.13407817743214093</v>
      </c>
      <c r="AT64" s="22">
        <f t="shared" si="2"/>
        <v>0.1363328524018112</v>
      </c>
      <c r="AU64" s="22">
        <f t="shared" si="2"/>
        <v>0.1385205891409369</v>
      </c>
      <c r="AV64" s="22">
        <f t="shared" ref="AV64:AY64" si="3">AV62*$B$33+AV63*$B$34</f>
        <v>0.14074831308426583</v>
      </c>
      <c r="AW64" s="22">
        <f t="shared" si="3"/>
        <v>0.14301565455866189</v>
      </c>
      <c r="AX64" s="22">
        <f t="shared" si="3"/>
        <v>0.14532301983670873</v>
      </c>
      <c r="AY64" s="22">
        <f t="shared" si="3"/>
        <v>0.14755329082482641</v>
      </c>
      <c r="AZ64" s="22">
        <f t="shared" ref="AZ64:BI64" si="4">AZ62*$B$33+AZ63*$B$34</f>
        <v>0.14979810154763684</v>
      </c>
      <c r="BA64" s="22">
        <f t="shared" si="4"/>
        <v>0.15207706383123643</v>
      </c>
      <c r="BB64" s="22">
        <f t="shared" si="4"/>
        <v>0.1543906972424165</v>
      </c>
      <c r="BC64" s="22">
        <f t="shared" si="4"/>
        <v>0.1567395292524284</v>
      </c>
      <c r="BD64" s="22">
        <f t="shared" si="4"/>
        <v>0.15912409535723882</v>
      </c>
      <c r="BE64" s="22">
        <f t="shared" si="4"/>
        <v>0.16167286831216618</v>
      </c>
      <c r="BF64" s="22">
        <f t="shared" si="4"/>
        <v>0.16426246628206809</v>
      </c>
      <c r="BG64" s="22">
        <f t="shared" si="4"/>
        <v>0.16689354318232935</v>
      </c>
      <c r="BH64" s="22">
        <f t="shared" si="4"/>
        <v>0.16970093882585063</v>
      </c>
      <c r="BI64" s="22">
        <f t="shared" si="4"/>
        <v>0.17255555900633707</v>
      </c>
    </row>
    <row r="65" spans="1:61" ht="12.75" customHeight="1">
      <c r="A65" s="453" t="s">
        <v>65</v>
      </c>
      <c r="B65" s="458" t="s">
        <v>70</v>
      </c>
      <c r="C65" s="459"/>
      <c r="D65" s="411"/>
      <c r="E65" s="412"/>
      <c r="F65" s="412"/>
      <c r="G65" s="412"/>
      <c r="H65" s="412"/>
      <c r="I65" s="412"/>
      <c r="J65" s="413"/>
      <c r="K65" s="168">
        <f>L43*'Wskaźniki makroekonomiczne'!$K$25</f>
        <v>7.5665210579999989E-2</v>
      </c>
      <c r="L65" s="169">
        <f>K65*'Wskaźniki makroekonomiczne'!L$45</f>
        <v>8.1634348260738759E-2</v>
      </c>
      <c r="M65" s="169">
        <f>L65*'Wskaźniki makroekonomiczne'!M$45</f>
        <v>8.5535345790478015E-2</v>
      </c>
      <c r="N65" s="169">
        <f>M65*'Wskaźniki makroekonomiczne'!N$45</f>
        <v>8.6979102366993521E-2</v>
      </c>
      <c r="O65" s="169">
        <f>N65*'Wskaźniki makroekonomiczne'!O$45</f>
        <v>8.9435331319038663E-2</v>
      </c>
      <c r="P65" s="169">
        <f>O65*'Wskaźniki makroekonomiczne'!P$45</f>
        <v>9.179648994494656E-2</v>
      </c>
      <c r="Q65" s="169">
        <f>P65*'Wskaźniki makroekonomiczne'!Q$45</f>
        <v>9.3885145096401779E-2</v>
      </c>
      <c r="R65" s="169">
        <f>Q65*'Wskaźniki makroekonomiczne'!R$45</f>
        <v>9.9050122840443358E-2</v>
      </c>
      <c r="S65" s="169">
        <f>R65*'Wskaźniki makroekonomiczne'!S$45</f>
        <v>0.10457157376440131</v>
      </c>
      <c r="T65" s="169">
        <f>S65*'Wskaźniki makroekonomiczne'!T$45</f>
        <v>0.11078501853502017</v>
      </c>
      <c r="U65" s="169">
        <f>T65*'Wskaźniki makroekonomiczne'!U$45</f>
        <v>0.11285589059303153</v>
      </c>
      <c r="V65" s="169">
        <f>U65*'Wskaźniki makroekonomiczne'!V$45</f>
        <v>0.12435535359138437</v>
      </c>
      <c r="W65" s="169">
        <f>V65*'Wskaźniki makroekonomiczne'!W$45</f>
        <v>0.12833389130729439</v>
      </c>
      <c r="X65" s="169">
        <f>W65*'Wskaźniki makroekonomiczne'!X$45</f>
        <v>0.13183951488005399</v>
      </c>
      <c r="Y65" s="169">
        <f>X65*'Wskaźniki makroekonomiczne'!Y$45</f>
        <v>0.13524849584893112</v>
      </c>
      <c r="Z65" s="169">
        <f>Y65*'Wskaźniki makroekonomiczne'!Z$45</f>
        <v>0.13887413494540932</v>
      </c>
      <c r="AA65" s="169">
        <f>Z65*'Wskaźniki makroekonomiczne'!AA$45</f>
        <v>0.14250634695989375</v>
      </c>
      <c r="AB65" s="169">
        <f>AA65*'Wskaźniki makroekonomiczne'!AB$45</f>
        <v>0.14625498508065513</v>
      </c>
      <c r="AC65" s="169">
        <f>AB65*'Wskaźniki makroekonomiczne'!AC$45</f>
        <v>0.15000672299126916</v>
      </c>
      <c r="AD65" s="169">
        <f>AC65*'Wskaźniki makroekonomiczne'!AD$45</f>
        <v>0.15375618353184009</v>
      </c>
      <c r="AE65" s="169">
        <f>AD65*'Wskaźniki makroekonomiczne'!AE$45</f>
        <v>0.15749764902002819</v>
      </c>
      <c r="AF65" s="169">
        <f>AE65*'Wskaźniki makroekonomiczne'!AF$45</f>
        <v>0.16135510983631918</v>
      </c>
      <c r="AG65" s="169">
        <f>AF65*'Wskaźniki makroekonomiczne'!AG$45</f>
        <v>0.16520150611373666</v>
      </c>
      <c r="AH65" s="169">
        <f>AG65*'Wskaźniki makroekonomiczne'!AH$45</f>
        <v>0.16916237488227198</v>
      </c>
      <c r="AI65" s="169">
        <f>AH65*'Wskaźniki makroekonomiczne'!AI$45</f>
        <v>0.17310355213812942</v>
      </c>
      <c r="AJ65" s="169">
        <f>AI65*'Wskaźniki makroekonomiczne'!AJ$45</f>
        <v>0.17701646274704272</v>
      </c>
      <c r="AK65" s="169">
        <f>AJ65*'Wskaźniki makroekonomiczne'!AK$45</f>
        <v>0.18089485526967022</v>
      </c>
      <c r="AL65" s="169">
        <f>AK65*'Wskaźniki makroekonomiczne'!AL$45</f>
        <v>0.18473017513801021</v>
      </c>
      <c r="AM65" s="169">
        <f>AL65*'Wskaźniki makroekonomiczne'!AM$45</f>
        <v>0.18851373251932257</v>
      </c>
      <c r="AN65" s="169">
        <f>AM65*'Wskaźniki makroekonomiczne'!AN$45</f>
        <v>0.19223647865412555</v>
      </c>
      <c r="AO65" s="169">
        <f>AN65*'Wskaźniki makroekonomiczne'!AO$45</f>
        <v>0.19604501678180722</v>
      </c>
      <c r="AP65" s="169">
        <f>AO65*'Wskaźniki makroekonomiczne'!AP$45</f>
        <v>0.19962355291190298</v>
      </c>
      <c r="AQ65" s="169">
        <f>AP65*'Wskaźniki makroekonomiczne'!AQ$45</f>
        <v>0.20327719371405151</v>
      </c>
      <c r="AR65" s="169">
        <f>AQ65*'Wskaźniki makroekonomiczne'!AR$45</f>
        <v>0.20700611015075293</v>
      </c>
      <c r="AS65" s="169">
        <f>AR65*'Wskaźniki makroekonomiczne'!AS$45</f>
        <v>0.21064566454440412</v>
      </c>
      <c r="AT65" s="169">
        <f>AS65*'Wskaźniki makroekonomiczne'!AT$45</f>
        <v>0.21418790770741397</v>
      </c>
      <c r="AU65" s="169">
        <f>AT65*'Wskaźniki makroekonomiczne'!AU$45</f>
        <v>0.21762498649299475</v>
      </c>
      <c r="AV65" s="169">
        <f>AU65*'Wskaźniki makroekonomiczne'!AV$45</f>
        <v>0.22112488781512826</v>
      </c>
      <c r="AW65" s="169">
        <f>AV65*'Wskaźniki makroekonomiczne'!AW$45</f>
        <v>0.22468703089292308</v>
      </c>
      <c r="AX65" s="169">
        <f>AW65*'Wskaźniki makroekonomiczne'!AX$45</f>
        <v>0.22831205400741797</v>
      </c>
      <c r="AY65" s="169">
        <f>AX65*'Wskaźniki makroekonomiczne'!AY$45</f>
        <v>0.23181595690499371</v>
      </c>
      <c r="AZ65" s="169">
        <f>AY65*'Wskaźniki makroekonomiczne'!AZ$45</f>
        <v>0.23534270268524662</v>
      </c>
      <c r="BA65" s="169">
        <f>AZ65*'Wskaźniki makroekonomiczne'!BA$45</f>
        <v>0.23892310282115561</v>
      </c>
      <c r="BB65" s="169">
        <f>BA65*'Wskaźniki makroekonomiczne'!BB$45</f>
        <v>0.24255797358643594</v>
      </c>
      <c r="BC65" s="169">
        <f>BB65*'Wskaźniki makroekonomiczne'!BC$45</f>
        <v>0.24624814367323136</v>
      </c>
      <c r="BD65" s="169">
        <f>BC65*'Wskaźniki makroekonomiczne'!BD$45</f>
        <v>0.24999445438104259</v>
      </c>
      <c r="BE65" s="169">
        <f>BD65*'Wskaźniki makroekonomiczne'!BE$45</f>
        <v>0.25399874488637264</v>
      </c>
      <c r="BF65" s="169">
        <f>BE65*'Wskaźniki makroekonomiczne'!BF$45</f>
        <v>0.25806717418426423</v>
      </c>
      <c r="BG65" s="169">
        <f>BF65*'Wskaźniki makroekonomiczne'!BG$45</f>
        <v>0.26220076961893868</v>
      </c>
      <c r="BH65" s="169">
        <f>BG65*'Wskaźniki makroekonomiczne'!BH$45</f>
        <v>0.26661137343452157</v>
      </c>
      <c r="BI65" s="169">
        <f>BH65*'Wskaźniki makroekonomiczne'!BI$45</f>
        <v>0.27109617011401677</v>
      </c>
    </row>
    <row r="66" spans="1:61" ht="12.75" customHeight="1">
      <c r="A66" s="454"/>
      <c r="B66" s="460" t="s">
        <v>71</v>
      </c>
      <c r="C66" s="461"/>
      <c r="D66" s="414"/>
      <c r="E66" s="415"/>
      <c r="F66" s="415"/>
      <c r="G66" s="415"/>
      <c r="H66" s="415"/>
      <c r="I66" s="415"/>
      <c r="J66" s="416"/>
      <c r="K66" s="170">
        <f>L45*'Wskaźniki makroekonomiczne'!$K$25</f>
        <v>0.13776202313999997</v>
      </c>
      <c r="L66" s="171">
        <f>K66*'Wskaźniki makroekonomiczne'!L$45</f>
        <v>0.14862990386082806</v>
      </c>
      <c r="M66" s="171">
        <f>L66*'Wskaźniki makroekonomiczne'!M$45</f>
        <v>0.15573236624534526</v>
      </c>
      <c r="N66" s="171">
        <f>M66*'Wskaźniki makroekonomiczne'!N$45</f>
        <v>0.15836098282326605</v>
      </c>
      <c r="O66" s="171">
        <f>N66*'Wskaźniki makroekonomiczne'!O$45</f>
        <v>0.16283298610106067</v>
      </c>
      <c r="P66" s="171">
        <f>O66*'Wskaźniki makroekonomiczne'!P$45</f>
        <v>0.16713189687876373</v>
      </c>
      <c r="Q66" s="171">
        <f>P66*'Wskaźniki makroekonomiczne'!Q$45</f>
        <v>0.17093466643561353</v>
      </c>
      <c r="R66" s="171">
        <f>Q66*'Wskaźniki makroekonomiczne'!R$45</f>
        <v>0.18033843043809311</v>
      </c>
      <c r="S66" s="171">
        <f>R66*'Wskaźniki makroekonomiczne'!S$45</f>
        <v>0.19039121749996807</v>
      </c>
      <c r="T66" s="171">
        <f>S66*'Wskaźniki makroekonomiczne'!T$45</f>
        <v>0.20170390289009318</v>
      </c>
      <c r="U66" s="171">
        <f>T66*'Wskaźniki makroekonomiczne'!U$45</f>
        <v>0.20547429515080207</v>
      </c>
      <c r="V66" s="171">
        <f>U66*'Wskaźniki makroekonomiczne'!V$45</f>
        <v>0.22641112035135724</v>
      </c>
      <c r="W66" s="171">
        <f>V66*'Wskaźniki makroekonomiczne'!W$45</f>
        <v>0.2336547584867863</v>
      </c>
      <c r="X66" s="171">
        <f>W66*'Wskaźniki makroekonomiczne'!X$45</f>
        <v>0.24003737200294153</v>
      </c>
      <c r="Y66" s="171">
        <f>X66*'Wskaźniki makroekonomiczne'!Y$45</f>
        <v>0.24624403040669682</v>
      </c>
      <c r="Z66" s="171">
        <f>Y66*'Wskaźniki makroekonomiczne'!Z$45</f>
        <v>0.25284515360820076</v>
      </c>
      <c r="AA66" s="171">
        <f>Z66*'Wskaźniki makroekonomiczne'!AA$45</f>
        <v>0.25945824398029116</v>
      </c>
      <c r="AB66" s="171">
        <f>AA66*'Wskaźniki makroekonomiczne'!AB$45</f>
        <v>0.26628330886251744</v>
      </c>
      <c r="AC66" s="171">
        <f>AB66*'Wskaźniki makroekonomiczne'!AC$45</f>
        <v>0.27311401746552555</v>
      </c>
      <c r="AD66" s="171">
        <f>AC66*'Wskaźniki makroekonomiczne'!AD$45</f>
        <v>0.27994057970982839</v>
      </c>
      <c r="AE66" s="171">
        <f>AD66*'Wskaźniki makroekonomiczne'!AE$45</f>
        <v>0.28675258553404165</v>
      </c>
      <c r="AF66" s="171">
        <f>AE66*'Wskaźniki makroekonomiczne'!AF$45</f>
        <v>0.29377578155982509</v>
      </c>
      <c r="AG66" s="171">
        <f>AF66*'Wskaźniki makroekonomiczne'!AG$45</f>
        <v>0.30077883261741717</v>
      </c>
      <c r="AH66" s="171">
        <f>AG66*'Wskaźniki makroekonomiczne'!AH$45</f>
        <v>0.30799030128000088</v>
      </c>
      <c r="AI66" s="171">
        <f>AH66*'Wskaźniki makroekonomiczne'!AI$45</f>
        <v>0.3151659180285491</v>
      </c>
      <c r="AJ66" s="171">
        <f>AI66*'Wskaźniki makroekonomiczne'!AJ$45</f>
        <v>0.32229007030035089</v>
      </c>
      <c r="AK66" s="171">
        <f>AJ66*'Wskaźniki makroekonomiczne'!AK$45</f>
        <v>0.32935137623411698</v>
      </c>
      <c r="AL66" s="171">
        <f>AK66*'Wskaźniki makroekonomiczne'!AL$45</f>
        <v>0.33633426071169237</v>
      </c>
      <c r="AM66" s="171">
        <f>AL66*'Wskaźniki makroekonomiczne'!AM$45</f>
        <v>0.34322290234131925</v>
      </c>
      <c r="AN66" s="171">
        <f>AM66*'Wskaźniki makroekonomiczne'!AN$45</f>
        <v>0.35000082624103324</v>
      </c>
      <c r="AO66" s="171">
        <f>AN66*'Wskaźniki makroekonomiczne'!AO$45</f>
        <v>0.35693494977883172</v>
      </c>
      <c r="AP66" s="171">
        <f>AO66*'Wskaźniki makroekonomiczne'!AP$45</f>
        <v>0.36345031362151015</v>
      </c>
      <c r="AQ66" s="171">
        <f>AP66*'Wskaźniki makroekonomiczne'!AQ$45</f>
        <v>0.3701024189268759</v>
      </c>
      <c r="AR66" s="171">
        <f>AQ66*'Wskaźniki makroekonomiczne'!AR$45</f>
        <v>0.37689157696267961</v>
      </c>
      <c r="AS66" s="171">
        <f>AR66*'Wskaźniki makroekonomiczne'!AS$45</f>
        <v>0.38351803544675861</v>
      </c>
      <c r="AT66" s="171">
        <f>AS66*'Wskaźniki makroekonomiczne'!AT$45</f>
        <v>0.3899673214640641</v>
      </c>
      <c r="AU66" s="171">
        <f>AT66*'Wskaźniki makroekonomiczne'!AU$45</f>
        <v>0.39622513695897449</v>
      </c>
      <c r="AV66" s="171">
        <f>AU66*'Wskaźniki makroekonomiczne'!AV$45</f>
        <v>0.40259733209636461</v>
      </c>
      <c r="AW66" s="171">
        <f>AV66*'Wskaźniki makroekonomiczne'!AW$45</f>
        <v>0.4090828494609442</v>
      </c>
      <c r="AX66" s="171">
        <f>AW66*'Wskaźniki makroekonomiczne'!AX$45</f>
        <v>0.41568285115728631</v>
      </c>
      <c r="AY66" s="171">
        <f>AX66*'Wskaźniki makroekonomiczne'!AY$45</f>
        <v>0.42206233187710518</v>
      </c>
      <c r="AZ66" s="171">
        <f>AY66*'Wskaźniki makroekonomiczne'!AZ$45</f>
        <v>0.42848340214260605</v>
      </c>
      <c r="BA66" s="171">
        <f>AZ66*'Wskaźniki makroekonomiczne'!BA$45</f>
        <v>0.43500215974061807</v>
      </c>
      <c r="BB66" s="171">
        <f>BA66*'Wskaźniki makroekonomiczne'!BB$45</f>
        <v>0.44162009084315595</v>
      </c>
      <c r="BC66" s="171">
        <f>BB66*'Wskaźniki makroekonomiczne'!BC$45</f>
        <v>0.44833870423220029</v>
      </c>
      <c r="BD66" s="171">
        <f>BC66*'Wskaźniki makroekonomiczne'!BD$45</f>
        <v>0.45515953164367567</v>
      </c>
      <c r="BE66" s="171">
        <f>BD66*'Wskaźniki makroekonomiczne'!BE$45</f>
        <v>0.46245005732947042</v>
      </c>
      <c r="BF66" s="171">
        <f>BE66*'Wskaźniki makroekonomiczne'!BF$45</f>
        <v>0.46985735913677867</v>
      </c>
      <c r="BG66" s="171">
        <f>BF66*'Wskaźniki makroekonomiczne'!BG$45</f>
        <v>0.47738330752915037</v>
      </c>
      <c r="BH66" s="171">
        <f>BG66*'Wskaźniki makroekonomiczne'!BH$45</f>
        <v>0.48541359912876575</v>
      </c>
      <c r="BI66" s="171">
        <f>BH66*'Wskaźniki makroekonomiczne'!BI$45</f>
        <v>0.49357897208157847</v>
      </c>
    </row>
    <row r="67" spans="1:61" ht="12.75" customHeight="1">
      <c r="A67" s="455"/>
      <c r="B67" s="462" t="s">
        <v>41</v>
      </c>
      <c r="C67" s="463"/>
      <c r="D67" s="464"/>
      <c r="E67" s="465"/>
      <c r="F67" s="465"/>
      <c r="G67" s="465"/>
      <c r="H67" s="465"/>
      <c r="I67" s="465"/>
      <c r="J67" s="466"/>
      <c r="K67" s="21">
        <f t="shared" ref="K67:AU67" si="5">K65*$B$33+K66*$B$34</f>
        <v>9.6364148099999991E-2</v>
      </c>
      <c r="L67" s="22">
        <f t="shared" si="5"/>
        <v>0.1039662001274352</v>
      </c>
      <c r="M67" s="22">
        <f t="shared" si="5"/>
        <v>0.1089343526087671</v>
      </c>
      <c r="N67" s="22">
        <f t="shared" si="5"/>
        <v>0.11077306251908436</v>
      </c>
      <c r="O67" s="22">
        <f t="shared" si="5"/>
        <v>0.11390121624637933</v>
      </c>
      <c r="P67" s="22">
        <f t="shared" si="5"/>
        <v>0.11690829225621896</v>
      </c>
      <c r="Q67" s="22">
        <f t="shared" si="5"/>
        <v>0.11956831887613903</v>
      </c>
      <c r="R67" s="22">
        <f t="shared" si="5"/>
        <v>0.12614622537299328</v>
      </c>
      <c r="S67" s="22">
        <f t="shared" si="5"/>
        <v>0.13317812167625689</v>
      </c>
      <c r="T67" s="22">
        <f t="shared" si="5"/>
        <v>0.14109131332004451</v>
      </c>
      <c r="U67" s="22">
        <f t="shared" si="5"/>
        <v>0.14372869211228839</v>
      </c>
      <c r="V67" s="22">
        <f t="shared" si="5"/>
        <v>0.15837394251137532</v>
      </c>
      <c r="W67" s="22">
        <f t="shared" si="5"/>
        <v>0.16344084703379169</v>
      </c>
      <c r="X67" s="22">
        <f t="shared" si="5"/>
        <v>0.16790546725434985</v>
      </c>
      <c r="Y67" s="22">
        <f t="shared" si="5"/>
        <v>0.17224700736818635</v>
      </c>
      <c r="Z67" s="22">
        <f t="shared" si="5"/>
        <v>0.17686447449967313</v>
      </c>
      <c r="AA67" s="22">
        <f t="shared" si="5"/>
        <v>0.18149031263335957</v>
      </c>
      <c r="AB67" s="22">
        <f t="shared" si="5"/>
        <v>0.18626442634127588</v>
      </c>
      <c r="AC67" s="22">
        <f t="shared" si="5"/>
        <v>0.19104248781602129</v>
      </c>
      <c r="AD67" s="22">
        <f t="shared" si="5"/>
        <v>0.19581764892450287</v>
      </c>
      <c r="AE67" s="22">
        <f t="shared" si="5"/>
        <v>0.20058262785803269</v>
      </c>
      <c r="AF67" s="22">
        <f t="shared" si="5"/>
        <v>0.20549533374415446</v>
      </c>
      <c r="AG67" s="22">
        <f t="shared" si="5"/>
        <v>0.21039394828163016</v>
      </c>
      <c r="AH67" s="22">
        <f t="shared" si="5"/>
        <v>0.2154383503481816</v>
      </c>
      <c r="AI67" s="22">
        <f t="shared" si="5"/>
        <v>0.22045767410160266</v>
      </c>
      <c r="AJ67" s="22">
        <f t="shared" si="5"/>
        <v>0.22544099859814545</v>
      </c>
      <c r="AK67" s="22">
        <f t="shared" si="5"/>
        <v>0.23038036225781916</v>
      </c>
      <c r="AL67" s="22">
        <f t="shared" si="5"/>
        <v>0.2352648703292376</v>
      </c>
      <c r="AM67" s="22">
        <f t="shared" si="5"/>
        <v>0.24008345579332147</v>
      </c>
      <c r="AN67" s="22">
        <f t="shared" si="5"/>
        <v>0.2448245945164281</v>
      </c>
      <c r="AO67" s="22">
        <f t="shared" si="5"/>
        <v>0.24967499444748206</v>
      </c>
      <c r="AP67" s="22">
        <f t="shared" si="5"/>
        <v>0.25423247314843872</v>
      </c>
      <c r="AQ67" s="22">
        <f t="shared" si="5"/>
        <v>0.25888560211832634</v>
      </c>
      <c r="AR67" s="22">
        <f t="shared" si="5"/>
        <v>0.26363459908806186</v>
      </c>
      <c r="AS67" s="22">
        <f t="shared" si="5"/>
        <v>0.26826978817852232</v>
      </c>
      <c r="AT67" s="22">
        <f t="shared" si="5"/>
        <v>0.27278104562629735</v>
      </c>
      <c r="AU67" s="22">
        <f t="shared" si="5"/>
        <v>0.27715836998165466</v>
      </c>
      <c r="AV67" s="22">
        <f t="shared" ref="AV67:AY67" si="6">AV65*$B$33+AV66*$B$34</f>
        <v>0.28161570257554036</v>
      </c>
      <c r="AW67" s="22">
        <f t="shared" si="6"/>
        <v>0.28615230374893008</v>
      </c>
      <c r="AX67" s="22">
        <f t="shared" si="6"/>
        <v>0.29076898639070747</v>
      </c>
      <c r="AY67" s="22">
        <f t="shared" si="6"/>
        <v>0.29523141522903085</v>
      </c>
      <c r="AZ67" s="22">
        <f t="shared" ref="AZ67:BI67" si="7">AZ65*$B$33+AZ66*$B$34</f>
        <v>0.29972293583769977</v>
      </c>
      <c r="BA67" s="22">
        <f t="shared" si="7"/>
        <v>0.30428278846097645</v>
      </c>
      <c r="BB67" s="22">
        <f t="shared" si="7"/>
        <v>0.3089120126720093</v>
      </c>
      <c r="BC67" s="22">
        <f t="shared" si="7"/>
        <v>0.31361166385955436</v>
      </c>
      <c r="BD67" s="22">
        <f t="shared" si="7"/>
        <v>0.31838281346858699</v>
      </c>
      <c r="BE67" s="22">
        <f t="shared" si="7"/>
        <v>0.3234825157007386</v>
      </c>
      <c r="BF67" s="22">
        <f t="shared" si="7"/>
        <v>0.32866390250176902</v>
      </c>
      <c r="BG67" s="22">
        <f t="shared" si="7"/>
        <v>0.33392828225567595</v>
      </c>
      <c r="BH67" s="22">
        <f t="shared" si="7"/>
        <v>0.33954544866593628</v>
      </c>
      <c r="BI67" s="22">
        <f t="shared" si="7"/>
        <v>0.34525710410320398</v>
      </c>
    </row>
    <row r="68" spans="1:61" ht="12.75" customHeight="1">
      <c r="A68" s="453" t="s">
        <v>53</v>
      </c>
      <c r="B68" s="458" t="s">
        <v>70</v>
      </c>
      <c r="C68" s="459"/>
      <c r="D68" s="411"/>
      <c r="E68" s="412"/>
      <c r="F68" s="412"/>
      <c r="G68" s="412"/>
      <c r="H68" s="412"/>
      <c r="I68" s="412"/>
      <c r="J68" s="413"/>
      <c r="K68" s="168">
        <f>L47*'Wskaźniki makroekonomiczne'!$K$25</f>
        <v>0.18910190754</v>
      </c>
      <c r="L68" s="169">
        <f>K68*'Wskaźniki makroekonomiczne'!L$45</f>
        <v>0.20401993014436653</v>
      </c>
      <c r="M68" s="169">
        <f>L68*'Wskaźniki makroekonomiczne'!M$45</f>
        <v>0.21376927292062928</v>
      </c>
      <c r="N68" s="169">
        <f>M68*'Wskaźniki makroekonomiczne'!N$45</f>
        <v>0.21737749816112925</v>
      </c>
      <c r="O68" s="169">
        <f>N68*'Wskaźniki makroekonomiczne'!O$45</f>
        <v>0.22351608651139393</v>
      </c>
      <c r="P68" s="169">
        <f>O68*'Wskaźniki makroekonomiczne'!P$45</f>
        <v>0.22941707583979379</v>
      </c>
      <c r="Q68" s="169">
        <f>P68*'Wskaźniki makroekonomiczne'!Q$45</f>
        <v>0.23463702659795407</v>
      </c>
      <c r="R68" s="169">
        <f>Q68*'Wskaźniki makroekonomiczne'!R$45</f>
        <v>0.2475452989243391</v>
      </c>
      <c r="S68" s="169">
        <f>R68*'Wskaźniki makroekonomiczne'!S$45</f>
        <v>0.26134446625772029</v>
      </c>
      <c r="T68" s="169">
        <f>S68*'Wskaźniki makroekonomiczne'!T$45</f>
        <v>0.27687305924664984</v>
      </c>
      <c r="U68" s="169">
        <f>T68*'Wskaźniki makroekonomiczne'!U$45</f>
        <v>0.28204856663557321</v>
      </c>
      <c r="V68" s="169">
        <f>U68*'Wskaźniki makroekonomiczne'!V$45</f>
        <v>0.3107879353891303</v>
      </c>
      <c r="W68" s="169">
        <f>V68*'Wskaźniki makroekonomiczne'!W$45</f>
        <v>0.32073106599739004</v>
      </c>
      <c r="X68" s="169">
        <f>W68*'Wskaźniki makroekonomiczne'!X$45</f>
        <v>0.32949229324627394</v>
      </c>
      <c r="Y68" s="169">
        <f>X68*'Wskaźniki makroekonomiczne'!Y$45</f>
        <v>0.33801199204894422</v>
      </c>
      <c r="Z68" s="169">
        <f>Y68*'Wskaźniki makroekonomiczne'!Z$45</f>
        <v>0.34707316116405212</v>
      </c>
      <c r="AA68" s="169">
        <f>Z68*'Wskaźniki makroekonomiczne'!AA$45</f>
        <v>0.35615075726487189</v>
      </c>
      <c r="AB68" s="169">
        <f>AA68*'Wskaźniki makroekonomiczne'!AB$45</f>
        <v>0.36551932458767938</v>
      </c>
      <c r="AC68" s="169">
        <f>AB68*'Wskaźniki makroekonomiczne'!AC$45</f>
        <v>0.37489563888124949</v>
      </c>
      <c r="AD68" s="169">
        <f>AC68*'Wskaźniki makroekonomiczne'!AD$45</f>
        <v>0.38426626158926769</v>
      </c>
      <c r="AE68" s="169">
        <f>AD68*'Wskaźniki makroekonomiczne'!AE$45</f>
        <v>0.39361690312436787</v>
      </c>
      <c r="AF68" s="169">
        <f>AE68*'Wskaźniki makroekonomiczne'!AF$45</f>
        <v>0.40325743928398361</v>
      </c>
      <c r="AG68" s="169">
        <f>AF68*'Wskaźniki makroekonomiczne'!AG$45</f>
        <v>0.41287032303384602</v>
      </c>
      <c r="AH68" s="169">
        <f>AG68*'Wskaźniki makroekonomiczne'!AH$45</f>
        <v>0.42276929554583981</v>
      </c>
      <c r="AI68" s="169">
        <f>AH68*'Wskaźniki makroekonomiczne'!AI$45</f>
        <v>0.43261905518204574</v>
      </c>
      <c r="AJ68" s="169">
        <f>AI68*'Wskaźniki makroekonomiczne'!AJ$45</f>
        <v>0.44239817103340096</v>
      </c>
      <c r="AK68" s="169">
        <f>AJ68*'Wskaźniki makroekonomiczne'!AK$45</f>
        <v>0.45209101955117925</v>
      </c>
      <c r="AL68" s="169">
        <f>AK68*'Wskaźniki makroekonomiczne'!AL$45</f>
        <v>0.46167622122536656</v>
      </c>
      <c r="AM68" s="169">
        <f>AL68*'Wskaźniki makroekonomiczne'!AM$45</f>
        <v>0.4711320584933637</v>
      </c>
      <c r="AN68" s="169">
        <f>AM68*'Wskaźniki makroekonomiczne'!AN$45</f>
        <v>0.4804359167656419</v>
      </c>
      <c r="AO68" s="169">
        <f>AN68*'Wskaźniki makroekonomiczne'!AO$45</f>
        <v>0.48995418572125343</v>
      </c>
      <c r="AP68" s="169">
        <f>AO68*'Wskaźniki makroekonomiczne'!AP$45</f>
        <v>0.49889763546803562</v>
      </c>
      <c r="AQ68" s="169">
        <f>AP68*'Wskaźniki makroekonomiczne'!AQ$45</f>
        <v>0.5080287862288172</v>
      </c>
      <c r="AR68" s="169">
        <f>AQ68*'Wskaźniki makroekonomiczne'!AR$45</f>
        <v>0.5173480652717527</v>
      </c>
      <c r="AS68" s="169">
        <f>AR68*'Wskaźniki makroekonomiczne'!AS$45</f>
        <v>0.52644401138964991</v>
      </c>
      <c r="AT68" s="169">
        <f>AS68*'Wskaźniki makroekonomiczne'!AT$45</f>
        <v>0.5352967580345227</v>
      </c>
      <c r="AU68" s="169">
        <f>AT68*'Wskaźniki makroekonomiczne'!AU$45</f>
        <v>0.54388667868281582</v>
      </c>
      <c r="AV68" s="169">
        <f>AU68*'Wskaźniki makroekonomiczne'!AV$45</f>
        <v>0.55263360492730784</v>
      </c>
      <c r="AW68" s="169">
        <f>AV68*'Wskaźniki makroekonomiczne'!AW$45</f>
        <v>0.5615360852848984</v>
      </c>
      <c r="AX68" s="169">
        <f>AW68*'Wskaźniki makroekonomiczne'!AX$45</f>
        <v>0.57059571494261019</v>
      </c>
      <c r="AY68" s="169">
        <f>AX68*'Wskaźniki makroekonomiczne'!AY$45</f>
        <v>0.5793526418934174</v>
      </c>
      <c r="AZ68" s="169">
        <f>AY68*'Wskaźniki makroekonomiczne'!AZ$45</f>
        <v>0.58816665759947762</v>
      </c>
      <c r="BA68" s="169">
        <f>AZ68*'Wskaźniki makroekonomiczne'!BA$45</f>
        <v>0.5971147658551339</v>
      </c>
      <c r="BB68" s="169">
        <f>BA68*'Wskaźniki makroekonomiczne'!BB$45</f>
        <v>0.60619900668532567</v>
      </c>
      <c r="BC68" s="169">
        <f>BB68*'Wskaźniki makroekonomiczne'!BC$45</f>
        <v>0.61542145115103253</v>
      </c>
      <c r="BD68" s="169">
        <f>BC68*'Wskaźniki makroekonomiczne'!BD$45</f>
        <v>0.62478420182144279</v>
      </c>
      <c r="BE68" s="169">
        <f>BD68*'Wskaźniki makroekonomiczne'!BE$45</f>
        <v>0.63479169360132259</v>
      </c>
      <c r="BF68" s="169">
        <f>BE68*'Wskaźniki makroekonomiczne'!BF$45</f>
        <v>0.64495948055421148</v>
      </c>
      <c r="BG68" s="169">
        <f>BF68*'Wskaźniki makroekonomiczne'!BG$45</f>
        <v>0.65529013021082105</v>
      </c>
      <c r="BH68" s="169">
        <f>BG68*'Wskaźniki makroekonomiczne'!BH$45</f>
        <v>0.66631307706495146</v>
      </c>
      <c r="BI68" s="169">
        <f>BH68*'Wskaźniki makroekonomiczne'!BI$45</f>
        <v>0.67752144614924714</v>
      </c>
    </row>
    <row r="69" spans="1:61" ht="12.75" customHeight="1">
      <c r="A69" s="454"/>
      <c r="B69" s="460" t="s">
        <v>71</v>
      </c>
      <c r="C69" s="461"/>
      <c r="D69" s="414"/>
      <c r="E69" s="415"/>
      <c r="F69" s="415"/>
      <c r="G69" s="415"/>
      <c r="H69" s="415"/>
      <c r="I69" s="415"/>
      <c r="J69" s="416"/>
      <c r="K69" s="170">
        <f>L49*'Wskaźniki makroekonomiczne'!$K$25</f>
        <v>0.34446617675999991</v>
      </c>
      <c r="L69" s="171">
        <f>K69*'Wskaźniki makroekonomiczne'!L$45</f>
        <v>0.37164070015955053</v>
      </c>
      <c r="M69" s="171">
        <f>L69*'Wskaźniki makroekonomiczne'!M$45</f>
        <v>0.38940000716892892</v>
      </c>
      <c r="N69" s="171">
        <f>M69*'Wskaźniki makroekonomiczne'!N$45</f>
        <v>0.39597271481451968</v>
      </c>
      <c r="O69" s="171">
        <f>N69*'Wskaźniki makroekonomiczne'!O$45</f>
        <v>0.40715470703885442</v>
      </c>
      <c r="P69" s="171">
        <f>O69*'Wskaźniki makroekonomiczne'!P$45</f>
        <v>0.41790389121948196</v>
      </c>
      <c r="Q69" s="171">
        <f>P69*'Wskaźniki makroekonomiczne'!Q$45</f>
        <v>0.42741250223208421</v>
      </c>
      <c r="R69" s="171">
        <f>Q69*'Wskaźniki makroekonomiczne'!R$45</f>
        <v>0.45092608427200209</v>
      </c>
      <c r="S69" s="171">
        <f>R69*'Wskaźniki makroekonomiczne'!S$45</f>
        <v>0.4760625119032032</v>
      </c>
      <c r="T69" s="171">
        <f>S69*'Wskaźniki makroekonomiczne'!T$45</f>
        <v>0.50434924431613359</v>
      </c>
      <c r="U69" s="171">
        <f>T69*'Wskaźniki makroekonomiczne'!U$45</f>
        <v>0.51377689772401081</v>
      </c>
      <c r="V69" s="171">
        <f>U69*'Wskaźniki makroekonomiczne'!V$45</f>
        <v>0.56612824946772367</v>
      </c>
      <c r="W69" s="171">
        <f>V69*'Wskaźniki makroekonomiczne'!W$45</f>
        <v>0.58424055848781153</v>
      </c>
      <c r="X69" s="171">
        <f>W69*'Wskaźniki makroekonomiczne'!X$45</f>
        <v>0.6001999239612148</v>
      </c>
      <c r="Y69" s="171">
        <f>X69*'Wskaźniki makroekonomiczne'!Y$45</f>
        <v>0.61571932359012549</v>
      </c>
      <c r="Z69" s="171">
        <f>Y69*'Wskaźniki makroekonomiczne'!Z$45</f>
        <v>0.63222506021997293</v>
      </c>
      <c r="AA69" s="171">
        <f>Z69*'Wskaźniki makroekonomiczne'!AA$45</f>
        <v>0.64876072008559027</v>
      </c>
      <c r="AB69" s="171">
        <f>AA69*'Wskaźniki makroekonomiczne'!AB$45</f>
        <v>0.66582641027025191</v>
      </c>
      <c r="AC69" s="171">
        <f>AB69*'Wskaźniki makroekonomiczne'!AC$45</f>
        <v>0.68290621226073711</v>
      </c>
      <c r="AD69" s="171">
        <f>AC69*'Wskaźniki makroekonomiczne'!AD$45</f>
        <v>0.6999756465149034</v>
      </c>
      <c r="AE69" s="171">
        <f>AD69*'Wskaźniki makroekonomiczne'!AE$45</f>
        <v>0.71700868326080658</v>
      </c>
      <c r="AF69" s="171">
        <f>AE69*'Wskaźniki makroekonomiczne'!AF$45</f>
        <v>0.73456978920637683</v>
      </c>
      <c r="AG69" s="171">
        <f>AF69*'Wskaźniki makroekonomiczne'!AG$45</f>
        <v>0.75208052379403822</v>
      </c>
      <c r="AH69" s="171">
        <f>AG69*'Wskaźniki makroekonomiczne'!AH$45</f>
        <v>0.77011239485984195</v>
      </c>
      <c r="AI69" s="171">
        <f>AH69*'Wskaźniki makroekonomiczne'!AI$45</f>
        <v>0.78805462023465012</v>
      </c>
      <c r="AJ69" s="171">
        <f>AI69*'Wskaźniki makroekonomiczne'!AJ$45</f>
        <v>0.80586816158508257</v>
      </c>
      <c r="AK69" s="171">
        <f>AJ69*'Wskaźniki makroekonomiczne'!AK$45</f>
        <v>0.82352455920828826</v>
      </c>
      <c r="AL69" s="171">
        <f>AK69*'Wskaźniki makroekonomiczne'!AL$45</f>
        <v>0.84098486839888931</v>
      </c>
      <c r="AM69" s="171">
        <f>AL69*'Wskaźniki makroekonomiczne'!AM$45</f>
        <v>0.85820952865824029</v>
      </c>
      <c r="AN69" s="171">
        <f>AM69*'Wskaźniki makroekonomiczne'!AN$45</f>
        <v>0.87515734547225454</v>
      </c>
      <c r="AO69" s="171">
        <f>AN69*'Wskaźniki makroekonomiczne'!AO$45</f>
        <v>0.89249573068034327</v>
      </c>
      <c r="AP69" s="171">
        <f>AO69*'Wskaźniki makroekonomiczne'!AP$45</f>
        <v>0.9087870308654965</v>
      </c>
      <c r="AQ69" s="171">
        <f>AP69*'Wskaźniki makroekonomiczne'!AQ$45</f>
        <v>0.92542024537350065</v>
      </c>
      <c r="AR69" s="171">
        <f>AQ69*'Wskaźniki makroekonomiczne'!AR$45</f>
        <v>0.94239615251182796</v>
      </c>
      <c r="AS69" s="171">
        <f>AR69*'Wskaźniki makroekonomiczne'!AS$45</f>
        <v>0.95896523858825611</v>
      </c>
      <c r="AT69" s="171">
        <f>AS69*'Wskaźniki makroekonomiczne'!AT$45</f>
        <v>0.97509131489417167</v>
      </c>
      <c r="AU69" s="171">
        <f>AT69*'Wskaźniki makroekonomiczne'!AU$45</f>
        <v>0.99073862994710649</v>
      </c>
      <c r="AV69" s="171">
        <f>AU69*'Wskaźniki makroekonomiczne'!AV$45</f>
        <v>1.0066719448514236</v>
      </c>
      <c r="AW69" s="171">
        <f>AV69*'Wskaźniki makroekonomiczne'!AW$45</f>
        <v>1.022888615599769</v>
      </c>
      <c r="AX69" s="171">
        <f>AW69*'Wskaźniki makroekonomiczne'!AX$45</f>
        <v>1.0393915479691496</v>
      </c>
      <c r="AY69" s="171">
        <f>AX69*'Wskaźniki makroekonomiczne'!AY$45</f>
        <v>1.0553430800618289</v>
      </c>
      <c r="AZ69" s="171">
        <f>AY69*'Wskaźniki makroekonomiczne'!AZ$45</f>
        <v>1.0713986044701531</v>
      </c>
      <c r="BA69" s="171">
        <f>AZ69*'Wskaźniki makroekonomiczne'!BA$45</f>
        <v>1.0876983905492994</v>
      </c>
      <c r="BB69" s="171">
        <f>BA69*'Wskaźniki makroekonomiczne'!BB$45</f>
        <v>1.1042461543886533</v>
      </c>
      <c r="BC69" s="171">
        <f>BB69*'Wskaźniki makroekonomiczne'!BC$45</f>
        <v>1.1210456686125458</v>
      </c>
      <c r="BD69" s="171">
        <f>BC69*'Wskaźniki makroekonomiczne'!BD$45</f>
        <v>1.1381007632403521</v>
      </c>
      <c r="BE69" s="171">
        <f>BD69*'Wskaźniki makroekonomiczne'!BE$45</f>
        <v>1.1563303119382844</v>
      </c>
      <c r="BF69" s="171">
        <f>BE69*'Wskaźniki makroekonomiczne'!BF$45</f>
        <v>1.1748518527483949</v>
      </c>
      <c r="BG69" s="171">
        <f>BF69*'Wskaźniki makroekonomiczne'!BG$45</f>
        <v>1.1936700626594006</v>
      </c>
      <c r="BH69" s="171">
        <f>BG69*'Wskaźniki makroekonomiczne'!BH$45</f>
        <v>1.2137493543432658</v>
      </c>
      <c r="BI69" s="171">
        <f>BH69*'Wskaźniki makroekonomiczne'!BI$45</f>
        <v>1.2341664093397398</v>
      </c>
    </row>
    <row r="70" spans="1:61" ht="12.75" customHeight="1">
      <c r="A70" s="455"/>
      <c r="B70" s="462" t="s">
        <v>41</v>
      </c>
      <c r="C70" s="463"/>
      <c r="D70" s="464"/>
      <c r="E70" s="465"/>
      <c r="F70" s="465"/>
      <c r="G70" s="465"/>
      <c r="H70" s="465"/>
      <c r="I70" s="465"/>
      <c r="J70" s="466"/>
      <c r="K70" s="21">
        <f t="shared" ref="K70:AU70" si="8">K68*$B$33+K69*$B$34</f>
        <v>0.24088999727999999</v>
      </c>
      <c r="L70" s="22">
        <f t="shared" si="8"/>
        <v>0.2598935201494279</v>
      </c>
      <c r="M70" s="22">
        <f t="shared" si="8"/>
        <v>0.27231285100339586</v>
      </c>
      <c r="N70" s="22">
        <f t="shared" si="8"/>
        <v>0.27690923704559278</v>
      </c>
      <c r="O70" s="22">
        <f t="shared" si="8"/>
        <v>0.28472896002054743</v>
      </c>
      <c r="P70" s="22">
        <f t="shared" si="8"/>
        <v>0.29224601429968988</v>
      </c>
      <c r="Q70" s="22">
        <f t="shared" si="8"/>
        <v>0.29889551847599749</v>
      </c>
      <c r="R70" s="22">
        <f t="shared" si="8"/>
        <v>0.31533889404022675</v>
      </c>
      <c r="S70" s="22">
        <f t="shared" si="8"/>
        <v>0.33291714813954798</v>
      </c>
      <c r="T70" s="22">
        <f t="shared" si="8"/>
        <v>0.35269845426981111</v>
      </c>
      <c r="U70" s="22">
        <f t="shared" si="8"/>
        <v>0.35929134366505244</v>
      </c>
      <c r="V70" s="22">
        <f t="shared" si="8"/>
        <v>0.39590137341532811</v>
      </c>
      <c r="W70" s="22">
        <f t="shared" si="8"/>
        <v>0.40856756349419721</v>
      </c>
      <c r="X70" s="22">
        <f t="shared" si="8"/>
        <v>0.41972817015125419</v>
      </c>
      <c r="Y70" s="22">
        <f t="shared" si="8"/>
        <v>0.43058110256267135</v>
      </c>
      <c r="Z70" s="22">
        <f t="shared" si="8"/>
        <v>0.44212379418269243</v>
      </c>
      <c r="AA70" s="22">
        <f t="shared" si="8"/>
        <v>0.45368741153844472</v>
      </c>
      <c r="AB70" s="22">
        <f t="shared" si="8"/>
        <v>0.46562168648187025</v>
      </c>
      <c r="AC70" s="22">
        <f t="shared" si="8"/>
        <v>0.47756583000774538</v>
      </c>
      <c r="AD70" s="22">
        <f t="shared" si="8"/>
        <v>0.48950272323114624</v>
      </c>
      <c r="AE70" s="22">
        <f t="shared" si="8"/>
        <v>0.50141416316984744</v>
      </c>
      <c r="AF70" s="22">
        <f t="shared" si="8"/>
        <v>0.51369488925811468</v>
      </c>
      <c r="AG70" s="22">
        <f t="shared" si="8"/>
        <v>0.52594038995391013</v>
      </c>
      <c r="AH70" s="22">
        <f t="shared" si="8"/>
        <v>0.53855032865050723</v>
      </c>
      <c r="AI70" s="22">
        <f t="shared" si="8"/>
        <v>0.55109757686624716</v>
      </c>
      <c r="AJ70" s="22">
        <f t="shared" si="8"/>
        <v>0.56355483455062816</v>
      </c>
      <c r="AK70" s="22">
        <f t="shared" si="8"/>
        <v>0.57590219943688226</v>
      </c>
      <c r="AL70" s="22">
        <f t="shared" si="8"/>
        <v>0.58811243694987414</v>
      </c>
      <c r="AM70" s="22">
        <f t="shared" si="8"/>
        <v>0.60015788188165597</v>
      </c>
      <c r="AN70" s="22">
        <f t="shared" si="8"/>
        <v>0.61200972633451278</v>
      </c>
      <c r="AO70" s="22">
        <f t="shared" si="8"/>
        <v>0.62413470070761679</v>
      </c>
      <c r="AP70" s="22">
        <f t="shared" si="8"/>
        <v>0.63552743393385591</v>
      </c>
      <c r="AQ70" s="22">
        <f t="shared" si="8"/>
        <v>0.64715927261037831</v>
      </c>
      <c r="AR70" s="22">
        <f t="shared" si="8"/>
        <v>0.65903076101844449</v>
      </c>
      <c r="AS70" s="22">
        <f t="shared" si="8"/>
        <v>0.67061775378918531</v>
      </c>
      <c r="AT70" s="22">
        <f t="shared" si="8"/>
        <v>0.68189494365440573</v>
      </c>
      <c r="AU70" s="22">
        <f t="shared" si="8"/>
        <v>0.692837329104246</v>
      </c>
      <c r="AV70" s="22">
        <f t="shared" ref="AV70:AY70" si="9">AV68*$B$33+AV69*$B$34</f>
        <v>0.70397971823534644</v>
      </c>
      <c r="AW70" s="22">
        <f t="shared" si="9"/>
        <v>0.71532026205652199</v>
      </c>
      <c r="AX70" s="22">
        <f t="shared" si="9"/>
        <v>0.72686099261812331</v>
      </c>
      <c r="AY70" s="22">
        <f t="shared" si="9"/>
        <v>0.73801612128288796</v>
      </c>
      <c r="AZ70" s="22">
        <f t="shared" ref="AZ70:BI70" si="10">AZ68*$B$33+AZ69*$B$34</f>
        <v>0.74924397322303615</v>
      </c>
      <c r="BA70" s="22">
        <f t="shared" si="10"/>
        <v>0.7606426407531891</v>
      </c>
      <c r="BB70" s="22">
        <f t="shared" si="10"/>
        <v>0.77221472258643487</v>
      </c>
      <c r="BC70" s="22">
        <f t="shared" si="10"/>
        <v>0.78396285697153689</v>
      </c>
      <c r="BD70" s="22">
        <f t="shared" si="10"/>
        <v>0.79588972229441257</v>
      </c>
      <c r="BE70" s="22">
        <f t="shared" si="10"/>
        <v>0.80863789971364319</v>
      </c>
      <c r="BF70" s="22">
        <f t="shared" si="10"/>
        <v>0.82159027128560602</v>
      </c>
      <c r="BG70" s="22">
        <f t="shared" si="10"/>
        <v>0.83475010769368096</v>
      </c>
      <c r="BH70" s="22">
        <f t="shared" si="10"/>
        <v>0.84879183615772291</v>
      </c>
      <c r="BI70" s="22">
        <f t="shared" si="10"/>
        <v>0.86306976721274475</v>
      </c>
    </row>
    <row r="71" spans="1:61" ht="12.75" customHeight="1">
      <c r="A71" s="448" t="s">
        <v>66</v>
      </c>
      <c r="B71" s="458" t="s">
        <v>70</v>
      </c>
      <c r="C71" s="459"/>
      <c r="D71" s="411"/>
      <c r="E71" s="412"/>
      <c r="F71" s="412"/>
      <c r="G71" s="412"/>
      <c r="H71" s="412"/>
      <c r="I71" s="412"/>
      <c r="J71" s="413"/>
      <c r="K71" s="168">
        <f>L51*'Wskaźniki makroekonomiczne'!$K$25</f>
        <v>0.18910190754</v>
      </c>
      <c r="L71" s="169">
        <f>K71*'Wskaźniki makroekonomiczne'!L$45</f>
        <v>0.20401993014436653</v>
      </c>
      <c r="M71" s="169">
        <f>L71*'Wskaźniki makroekonomiczne'!M$45</f>
        <v>0.21376927292062928</v>
      </c>
      <c r="N71" s="169">
        <f>M71*'Wskaźniki makroekonomiczne'!N$45</f>
        <v>0.21737749816112925</v>
      </c>
      <c r="O71" s="169">
        <f>N71*'Wskaźniki makroekonomiczne'!O$45</f>
        <v>0.22351608651139393</v>
      </c>
      <c r="P71" s="169">
        <f>O71*'Wskaźniki makroekonomiczne'!P$45</f>
        <v>0.22941707583979379</v>
      </c>
      <c r="Q71" s="169">
        <f>P71*'Wskaźniki makroekonomiczne'!Q$45</f>
        <v>0.23463702659795407</v>
      </c>
      <c r="R71" s="169">
        <f>Q71*'Wskaźniki makroekonomiczne'!R$45</f>
        <v>0.2475452989243391</v>
      </c>
      <c r="S71" s="169">
        <f>R71*'Wskaźniki makroekonomiczne'!S$45</f>
        <v>0.26134446625772029</v>
      </c>
      <c r="T71" s="169">
        <f>S71*'Wskaźniki makroekonomiczne'!T$45</f>
        <v>0.27687305924664984</v>
      </c>
      <c r="U71" s="169">
        <f>T71*'Wskaźniki makroekonomiczne'!U$45</f>
        <v>0.28204856663557321</v>
      </c>
      <c r="V71" s="169">
        <f>U71*'Wskaźniki makroekonomiczne'!V$45</f>
        <v>0.3107879353891303</v>
      </c>
      <c r="W71" s="169">
        <f>V71*'Wskaźniki makroekonomiczne'!W$45</f>
        <v>0.32073106599739004</v>
      </c>
      <c r="X71" s="169">
        <f>W71*'Wskaźniki makroekonomiczne'!X$45</f>
        <v>0.32949229324627394</v>
      </c>
      <c r="Y71" s="169">
        <f>X71*'Wskaźniki makroekonomiczne'!Y$45</f>
        <v>0.33801199204894422</v>
      </c>
      <c r="Z71" s="169">
        <f>Y71*'Wskaźniki makroekonomiczne'!Z$45</f>
        <v>0.34707316116405212</v>
      </c>
      <c r="AA71" s="169">
        <f>Z71*'Wskaźniki makroekonomiczne'!AA$45</f>
        <v>0.35615075726487189</v>
      </c>
      <c r="AB71" s="169">
        <f>AA71*'Wskaźniki makroekonomiczne'!AB$45</f>
        <v>0.36551932458767938</v>
      </c>
      <c r="AC71" s="169">
        <f>AB71*'Wskaźniki makroekonomiczne'!AC$45</f>
        <v>0.37489563888124949</v>
      </c>
      <c r="AD71" s="169">
        <f>AC71*'Wskaźniki makroekonomiczne'!AD$45</f>
        <v>0.38426626158926769</v>
      </c>
      <c r="AE71" s="169">
        <f>AD71*'Wskaźniki makroekonomiczne'!AE$45</f>
        <v>0.39361690312436787</v>
      </c>
      <c r="AF71" s="169">
        <f>AE71*'Wskaźniki makroekonomiczne'!AF$45</f>
        <v>0.40325743928398361</v>
      </c>
      <c r="AG71" s="169">
        <f>AF71*'Wskaźniki makroekonomiczne'!AG$45</f>
        <v>0.41287032303384602</v>
      </c>
      <c r="AH71" s="169">
        <f>AG71*'Wskaźniki makroekonomiczne'!AH$45</f>
        <v>0.42276929554583981</v>
      </c>
      <c r="AI71" s="169">
        <f>AH71*'Wskaźniki makroekonomiczne'!AI$45</f>
        <v>0.43261905518204574</v>
      </c>
      <c r="AJ71" s="169">
        <f>AI71*'Wskaźniki makroekonomiczne'!AJ$45</f>
        <v>0.44239817103340096</v>
      </c>
      <c r="AK71" s="169">
        <f>AJ71*'Wskaźniki makroekonomiczne'!AK$45</f>
        <v>0.45209101955117925</v>
      </c>
      <c r="AL71" s="169">
        <f>AK71*'Wskaźniki makroekonomiczne'!AL$45</f>
        <v>0.46167622122536656</v>
      </c>
      <c r="AM71" s="169">
        <f>AL71*'Wskaźniki makroekonomiczne'!AM$45</f>
        <v>0.4711320584933637</v>
      </c>
      <c r="AN71" s="169">
        <f>AM71*'Wskaźniki makroekonomiczne'!AN$45</f>
        <v>0.4804359167656419</v>
      </c>
      <c r="AO71" s="169">
        <f>AN71*'Wskaźniki makroekonomiczne'!AO$45</f>
        <v>0.48995418572125343</v>
      </c>
      <c r="AP71" s="169">
        <f>AO71*'Wskaźniki makroekonomiczne'!AP$45</f>
        <v>0.49889763546803562</v>
      </c>
      <c r="AQ71" s="169">
        <f>AP71*'Wskaźniki makroekonomiczne'!AQ$45</f>
        <v>0.5080287862288172</v>
      </c>
      <c r="AR71" s="169">
        <f>AQ71*'Wskaźniki makroekonomiczne'!AR$45</f>
        <v>0.5173480652717527</v>
      </c>
      <c r="AS71" s="169">
        <f>AR71*'Wskaźniki makroekonomiczne'!AS$45</f>
        <v>0.52644401138964991</v>
      </c>
      <c r="AT71" s="169">
        <f>AS71*'Wskaźniki makroekonomiczne'!AT$45</f>
        <v>0.5352967580345227</v>
      </c>
      <c r="AU71" s="169">
        <f>AT71*'Wskaźniki makroekonomiczne'!AU$45</f>
        <v>0.54388667868281582</v>
      </c>
      <c r="AV71" s="169">
        <f>AU71*'Wskaźniki makroekonomiczne'!AV$45</f>
        <v>0.55263360492730784</v>
      </c>
      <c r="AW71" s="169">
        <f>AV71*'Wskaźniki makroekonomiczne'!AW$45</f>
        <v>0.5615360852848984</v>
      </c>
      <c r="AX71" s="169">
        <f>AW71*'Wskaźniki makroekonomiczne'!AX$45</f>
        <v>0.57059571494261019</v>
      </c>
      <c r="AY71" s="169">
        <f>AX71*'Wskaźniki makroekonomiczne'!AY$45</f>
        <v>0.5793526418934174</v>
      </c>
      <c r="AZ71" s="169">
        <f>AY71*'Wskaźniki makroekonomiczne'!AZ$45</f>
        <v>0.58816665759947762</v>
      </c>
      <c r="BA71" s="169">
        <f>AZ71*'Wskaźniki makroekonomiczne'!BA$45</f>
        <v>0.5971147658551339</v>
      </c>
      <c r="BB71" s="169">
        <f>BA71*'Wskaźniki makroekonomiczne'!BB$45</f>
        <v>0.60619900668532567</v>
      </c>
      <c r="BC71" s="169">
        <f>BB71*'Wskaźniki makroekonomiczne'!BC$45</f>
        <v>0.61542145115103253</v>
      </c>
      <c r="BD71" s="169">
        <f>BC71*'Wskaźniki makroekonomiczne'!BD$45</f>
        <v>0.62478420182144279</v>
      </c>
      <c r="BE71" s="169">
        <f>BD71*'Wskaźniki makroekonomiczne'!BE$45</f>
        <v>0.63479169360132259</v>
      </c>
      <c r="BF71" s="169">
        <f>BE71*'Wskaźniki makroekonomiczne'!BF$45</f>
        <v>0.64495948055421148</v>
      </c>
      <c r="BG71" s="169">
        <f>BF71*'Wskaźniki makroekonomiczne'!BG$45</f>
        <v>0.65529013021082105</v>
      </c>
      <c r="BH71" s="169">
        <f>BG71*'Wskaźniki makroekonomiczne'!BH$45</f>
        <v>0.66631307706495146</v>
      </c>
      <c r="BI71" s="169">
        <f>BH71*'Wskaźniki makroekonomiczne'!BI$45</f>
        <v>0.67752144614924714</v>
      </c>
    </row>
    <row r="72" spans="1:61" ht="12.75" customHeight="1">
      <c r="A72" s="449"/>
      <c r="B72" s="460" t="s">
        <v>71</v>
      </c>
      <c r="C72" s="461"/>
      <c r="D72" s="414"/>
      <c r="E72" s="415"/>
      <c r="F72" s="415"/>
      <c r="G72" s="415"/>
      <c r="H72" s="415"/>
      <c r="I72" s="415"/>
      <c r="J72" s="416"/>
      <c r="K72" s="170">
        <f>L53*'Wskaźniki makroekonomiczne'!$K$25</f>
        <v>0.34446617675999991</v>
      </c>
      <c r="L72" s="171">
        <f>K72*'Wskaźniki makroekonomiczne'!L$45</f>
        <v>0.37164070015955053</v>
      </c>
      <c r="M72" s="171">
        <f>L72*'Wskaźniki makroekonomiczne'!M$45</f>
        <v>0.38940000716892892</v>
      </c>
      <c r="N72" s="171">
        <f>M72*'Wskaźniki makroekonomiczne'!N$45</f>
        <v>0.39597271481451968</v>
      </c>
      <c r="O72" s="171">
        <f>N72*'Wskaźniki makroekonomiczne'!O$45</f>
        <v>0.40715470703885442</v>
      </c>
      <c r="P72" s="171">
        <f>O72*'Wskaźniki makroekonomiczne'!P$45</f>
        <v>0.41790389121948196</v>
      </c>
      <c r="Q72" s="171">
        <f>P72*'Wskaźniki makroekonomiczne'!Q$45</f>
        <v>0.42741250223208421</v>
      </c>
      <c r="R72" s="171">
        <f>Q72*'Wskaźniki makroekonomiczne'!R$45</f>
        <v>0.45092608427200209</v>
      </c>
      <c r="S72" s="171">
        <f>R72*'Wskaźniki makroekonomiczne'!S$45</f>
        <v>0.4760625119032032</v>
      </c>
      <c r="T72" s="171">
        <f>S72*'Wskaźniki makroekonomiczne'!T$45</f>
        <v>0.50434924431613359</v>
      </c>
      <c r="U72" s="171">
        <f>T72*'Wskaźniki makroekonomiczne'!U$45</f>
        <v>0.51377689772401081</v>
      </c>
      <c r="V72" s="171">
        <f>U72*'Wskaźniki makroekonomiczne'!V$45</f>
        <v>0.56612824946772367</v>
      </c>
      <c r="W72" s="171">
        <f>V72*'Wskaźniki makroekonomiczne'!W$45</f>
        <v>0.58424055848781153</v>
      </c>
      <c r="X72" s="171">
        <f>W72*'Wskaźniki makroekonomiczne'!X$45</f>
        <v>0.6001999239612148</v>
      </c>
      <c r="Y72" s="171">
        <f>X72*'Wskaźniki makroekonomiczne'!Y$45</f>
        <v>0.61571932359012549</v>
      </c>
      <c r="Z72" s="171">
        <f>Y72*'Wskaźniki makroekonomiczne'!Z$45</f>
        <v>0.63222506021997293</v>
      </c>
      <c r="AA72" s="171">
        <f>Z72*'Wskaźniki makroekonomiczne'!AA$45</f>
        <v>0.64876072008559027</v>
      </c>
      <c r="AB72" s="171">
        <f>AA72*'Wskaźniki makroekonomiczne'!AB$45</f>
        <v>0.66582641027025191</v>
      </c>
      <c r="AC72" s="171">
        <f>AB72*'Wskaźniki makroekonomiczne'!AC$45</f>
        <v>0.68290621226073711</v>
      </c>
      <c r="AD72" s="171">
        <f>AC72*'Wskaźniki makroekonomiczne'!AD$45</f>
        <v>0.6999756465149034</v>
      </c>
      <c r="AE72" s="171">
        <f>AD72*'Wskaźniki makroekonomiczne'!AE$45</f>
        <v>0.71700868326080658</v>
      </c>
      <c r="AF72" s="171">
        <f>AE72*'Wskaźniki makroekonomiczne'!AF$45</f>
        <v>0.73456978920637683</v>
      </c>
      <c r="AG72" s="171">
        <f>AF72*'Wskaźniki makroekonomiczne'!AG$45</f>
        <v>0.75208052379403822</v>
      </c>
      <c r="AH72" s="171">
        <f>AG72*'Wskaźniki makroekonomiczne'!AH$45</f>
        <v>0.77011239485984195</v>
      </c>
      <c r="AI72" s="171">
        <f>AH72*'Wskaźniki makroekonomiczne'!AI$45</f>
        <v>0.78805462023465012</v>
      </c>
      <c r="AJ72" s="171">
        <f>AI72*'Wskaźniki makroekonomiczne'!AJ$45</f>
        <v>0.80586816158508257</v>
      </c>
      <c r="AK72" s="171">
        <f>AJ72*'Wskaźniki makroekonomiczne'!AK$45</f>
        <v>0.82352455920828826</v>
      </c>
      <c r="AL72" s="171">
        <f>AK72*'Wskaźniki makroekonomiczne'!AL$45</f>
        <v>0.84098486839888931</v>
      </c>
      <c r="AM72" s="171">
        <f>AL72*'Wskaźniki makroekonomiczne'!AM$45</f>
        <v>0.85820952865824029</v>
      </c>
      <c r="AN72" s="171">
        <f>AM72*'Wskaźniki makroekonomiczne'!AN$45</f>
        <v>0.87515734547225454</v>
      </c>
      <c r="AO72" s="171">
        <f>AN72*'Wskaźniki makroekonomiczne'!AO$45</f>
        <v>0.89249573068034327</v>
      </c>
      <c r="AP72" s="171">
        <f>AO72*'Wskaźniki makroekonomiczne'!AP$45</f>
        <v>0.9087870308654965</v>
      </c>
      <c r="AQ72" s="171">
        <f>AP72*'Wskaźniki makroekonomiczne'!AQ$45</f>
        <v>0.92542024537350065</v>
      </c>
      <c r="AR72" s="171">
        <f>AQ72*'Wskaźniki makroekonomiczne'!AR$45</f>
        <v>0.94239615251182796</v>
      </c>
      <c r="AS72" s="171">
        <f>AR72*'Wskaźniki makroekonomiczne'!AS$45</f>
        <v>0.95896523858825611</v>
      </c>
      <c r="AT72" s="171">
        <f>AS72*'Wskaźniki makroekonomiczne'!AT$45</f>
        <v>0.97509131489417167</v>
      </c>
      <c r="AU72" s="171">
        <f>AT72*'Wskaźniki makroekonomiczne'!AU$45</f>
        <v>0.99073862994710649</v>
      </c>
      <c r="AV72" s="171">
        <f>AU72*'Wskaźniki makroekonomiczne'!AV$45</f>
        <v>1.0066719448514236</v>
      </c>
      <c r="AW72" s="171">
        <f>AV72*'Wskaźniki makroekonomiczne'!AW$45</f>
        <v>1.022888615599769</v>
      </c>
      <c r="AX72" s="171">
        <f>AW72*'Wskaźniki makroekonomiczne'!AX$45</f>
        <v>1.0393915479691496</v>
      </c>
      <c r="AY72" s="171">
        <f>AX72*'Wskaźniki makroekonomiczne'!AY$45</f>
        <v>1.0553430800618289</v>
      </c>
      <c r="AZ72" s="171">
        <f>AY72*'Wskaźniki makroekonomiczne'!AZ$45</f>
        <v>1.0713986044701531</v>
      </c>
      <c r="BA72" s="171">
        <f>AZ72*'Wskaźniki makroekonomiczne'!BA$45</f>
        <v>1.0876983905492994</v>
      </c>
      <c r="BB72" s="171">
        <f>BA72*'Wskaźniki makroekonomiczne'!BB$45</f>
        <v>1.1042461543886533</v>
      </c>
      <c r="BC72" s="171">
        <f>BB72*'Wskaźniki makroekonomiczne'!BC$45</f>
        <v>1.1210456686125458</v>
      </c>
      <c r="BD72" s="171">
        <f>BC72*'Wskaźniki makroekonomiczne'!BD$45</f>
        <v>1.1381007632403521</v>
      </c>
      <c r="BE72" s="171">
        <f>BD72*'Wskaźniki makroekonomiczne'!BE$45</f>
        <v>1.1563303119382844</v>
      </c>
      <c r="BF72" s="171">
        <f>BE72*'Wskaźniki makroekonomiczne'!BF$45</f>
        <v>1.1748518527483949</v>
      </c>
      <c r="BG72" s="171">
        <f>BF72*'Wskaźniki makroekonomiczne'!BG$45</f>
        <v>1.1936700626594006</v>
      </c>
      <c r="BH72" s="171">
        <f>BG72*'Wskaźniki makroekonomiczne'!BH$45</f>
        <v>1.2137493543432658</v>
      </c>
      <c r="BI72" s="171">
        <f>BH72*'Wskaźniki makroekonomiczne'!BI$45</f>
        <v>1.2341664093397398</v>
      </c>
    </row>
    <row r="73" spans="1:61" ht="12.75" customHeight="1">
      <c r="A73" s="450"/>
      <c r="B73" s="462" t="s">
        <v>41</v>
      </c>
      <c r="C73" s="463"/>
      <c r="D73" s="464"/>
      <c r="E73" s="465"/>
      <c r="F73" s="465"/>
      <c r="G73" s="465"/>
      <c r="H73" s="465"/>
      <c r="I73" s="465"/>
      <c r="J73" s="466"/>
      <c r="K73" s="21">
        <f t="shared" ref="K73:AU73" si="11">K71*$B$33+K72*$B$34</f>
        <v>0.24088999727999999</v>
      </c>
      <c r="L73" s="22">
        <f t="shared" si="11"/>
        <v>0.2598935201494279</v>
      </c>
      <c r="M73" s="22">
        <f t="shared" si="11"/>
        <v>0.27231285100339586</v>
      </c>
      <c r="N73" s="22">
        <f t="shared" si="11"/>
        <v>0.27690923704559278</v>
      </c>
      <c r="O73" s="22">
        <f t="shared" si="11"/>
        <v>0.28472896002054743</v>
      </c>
      <c r="P73" s="22">
        <f t="shared" si="11"/>
        <v>0.29224601429968988</v>
      </c>
      <c r="Q73" s="22">
        <f t="shared" si="11"/>
        <v>0.29889551847599749</v>
      </c>
      <c r="R73" s="22">
        <f t="shared" si="11"/>
        <v>0.31533889404022675</v>
      </c>
      <c r="S73" s="22">
        <f t="shared" si="11"/>
        <v>0.33291714813954798</v>
      </c>
      <c r="T73" s="22">
        <f t="shared" si="11"/>
        <v>0.35269845426981111</v>
      </c>
      <c r="U73" s="22">
        <f t="shared" si="11"/>
        <v>0.35929134366505244</v>
      </c>
      <c r="V73" s="22">
        <f t="shared" si="11"/>
        <v>0.39590137341532811</v>
      </c>
      <c r="W73" s="22">
        <f t="shared" si="11"/>
        <v>0.40856756349419721</v>
      </c>
      <c r="X73" s="22">
        <f t="shared" si="11"/>
        <v>0.41972817015125419</v>
      </c>
      <c r="Y73" s="22">
        <f t="shared" si="11"/>
        <v>0.43058110256267135</v>
      </c>
      <c r="Z73" s="22">
        <f t="shared" si="11"/>
        <v>0.44212379418269243</v>
      </c>
      <c r="AA73" s="22">
        <f t="shared" si="11"/>
        <v>0.45368741153844472</v>
      </c>
      <c r="AB73" s="22">
        <f t="shared" si="11"/>
        <v>0.46562168648187025</v>
      </c>
      <c r="AC73" s="22">
        <f t="shared" si="11"/>
        <v>0.47756583000774538</v>
      </c>
      <c r="AD73" s="22">
        <f t="shared" si="11"/>
        <v>0.48950272323114624</v>
      </c>
      <c r="AE73" s="22">
        <f t="shared" si="11"/>
        <v>0.50141416316984744</v>
      </c>
      <c r="AF73" s="22">
        <f t="shared" si="11"/>
        <v>0.51369488925811468</v>
      </c>
      <c r="AG73" s="22">
        <f t="shared" si="11"/>
        <v>0.52594038995391013</v>
      </c>
      <c r="AH73" s="22">
        <f t="shared" si="11"/>
        <v>0.53855032865050723</v>
      </c>
      <c r="AI73" s="22">
        <f t="shared" si="11"/>
        <v>0.55109757686624716</v>
      </c>
      <c r="AJ73" s="22">
        <f t="shared" si="11"/>
        <v>0.56355483455062816</v>
      </c>
      <c r="AK73" s="22">
        <f t="shared" si="11"/>
        <v>0.57590219943688226</v>
      </c>
      <c r="AL73" s="22">
        <f t="shared" si="11"/>
        <v>0.58811243694987414</v>
      </c>
      <c r="AM73" s="22">
        <f t="shared" si="11"/>
        <v>0.60015788188165597</v>
      </c>
      <c r="AN73" s="22">
        <f t="shared" si="11"/>
        <v>0.61200972633451278</v>
      </c>
      <c r="AO73" s="22">
        <f t="shared" si="11"/>
        <v>0.62413470070761679</v>
      </c>
      <c r="AP73" s="22">
        <f t="shared" si="11"/>
        <v>0.63552743393385591</v>
      </c>
      <c r="AQ73" s="22">
        <f t="shared" si="11"/>
        <v>0.64715927261037831</v>
      </c>
      <c r="AR73" s="22">
        <f t="shared" si="11"/>
        <v>0.65903076101844449</v>
      </c>
      <c r="AS73" s="22">
        <f t="shared" si="11"/>
        <v>0.67061775378918531</v>
      </c>
      <c r="AT73" s="22">
        <f t="shared" si="11"/>
        <v>0.68189494365440573</v>
      </c>
      <c r="AU73" s="22">
        <f t="shared" si="11"/>
        <v>0.692837329104246</v>
      </c>
      <c r="AV73" s="22">
        <f t="shared" ref="AV73:AY73" si="12">AV71*$B$33+AV72*$B$34</f>
        <v>0.70397971823534644</v>
      </c>
      <c r="AW73" s="22">
        <f t="shared" si="12"/>
        <v>0.71532026205652199</v>
      </c>
      <c r="AX73" s="22">
        <f t="shared" si="12"/>
        <v>0.72686099261812331</v>
      </c>
      <c r="AY73" s="22">
        <f t="shared" si="12"/>
        <v>0.73801612128288796</v>
      </c>
      <c r="AZ73" s="22">
        <f t="shared" ref="AZ73:BI73" si="13">AZ71*$B$33+AZ72*$B$34</f>
        <v>0.74924397322303615</v>
      </c>
      <c r="BA73" s="22">
        <f t="shared" si="13"/>
        <v>0.7606426407531891</v>
      </c>
      <c r="BB73" s="22">
        <f t="shared" si="13"/>
        <v>0.77221472258643487</v>
      </c>
      <c r="BC73" s="22">
        <f t="shared" si="13"/>
        <v>0.78396285697153689</v>
      </c>
      <c r="BD73" s="22">
        <f t="shared" si="13"/>
        <v>0.79588972229441257</v>
      </c>
      <c r="BE73" s="22">
        <f t="shared" si="13"/>
        <v>0.80863789971364319</v>
      </c>
      <c r="BF73" s="22">
        <f t="shared" si="13"/>
        <v>0.82159027128560602</v>
      </c>
      <c r="BG73" s="22">
        <f t="shared" si="13"/>
        <v>0.83475010769368096</v>
      </c>
      <c r="BH73" s="22">
        <f t="shared" si="13"/>
        <v>0.84879183615772291</v>
      </c>
      <c r="BI73" s="22">
        <f t="shared" si="13"/>
        <v>0.86306976721274475</v>
      </c>
    </row>
    <row r="74" spans="1:61" ht="12.75" customHeight="1">
      <c r="A74" s="448" t="s">
        <v>67</v>
      </c>
      <c r="B74" s="458" t="s">
        <v>70</v>
      </c>
      <c r="C74" s="459"/>
      <c r="D74" s="411"/>
      <c r="E74" s="412"/>
      <c r="F74" s="412"/>
      <c r="G74" s="412"/>
      <c r="H74" s="412"/>
      <c r="I74" s="412"/>
      <c r="J74" s="413"/>
      <c r="K74" s="168">
        <f>L55*'Wskaźniki makroekonomiczne'!$K$25</f>
        <v>0.34764436007999994</v>
      </c>
      <c r="L74" s="169">
        <f>K74*'Wskaźniki makroekonomiczne'!L$45</f>
        <v>0.37506960654853155</v>
      </c>
      <c r="M74" s="169">
        <f>L74*'Wskaźniki makroekonomiczne'!M$45</f>
        <v>0.39299276805835137</v>
      </c>
      <c r="N74" s="169">
        <f>M74*'Wskaźniki makroekonomiczne'!N$45</f>
        <v>0.39962611814495896</v>
      </c>
      <c r="O74" s="169">
        <f>N74*'Wskaźniki makroekonomiczne'!O$45</f>
        <v>0.41091127992139898</v>
      </c>
      <c r="P74" s="169">
        <f>O74*'Wskaźniki makroekonomiczne'!P$45</f>
        <v>0.42175964039326014</v>
      </c>
      <c r="Q74" s="169">
        <f>P74*'Wskaźniki makroekonomiczne'!Q$45</f>
        <v>0.43135598167070544</v>
      </c>
      <c r="R74" s="169">
        <f>Q74*'Wskaźniki makroekonomiczne'!R$45</f>
        <v>0.45508650946400797</v>
      </c>
      <c r="S74" s="169">
        <f>R74*'Wskaźniki makroekonomiczne'!S$45</f>
        <v>0.48045485587392139</v>
      </c>
      <c r="T74" s="169">
        <f>S74*'Wskaźniki makroekonomiczne'!T$45</f>
        <v>0.50900257304296825</v>
      </c>
      <c r="U74" s="169">
        <f>T74*'Wskaźniki makroekonomiczne'!U$45</f>
        <v>0.5185172097683064</v>
      </c>
      <c r="V74" s="169">
        <f>U74*'Wskaźniki makroekonomiczne'!V$45</f>
        <v>0.57135157611291942</v>
      </c>
      <c r="W74" s="169">
        <f>V74*'Wskaźniki makroekonomiczne'!W$45</f>
        <v>0.58963099657180162</v>
      </c>
      <c r="X74" s="169">
        <f>W74*'Wskaźniki makroekonomiczne'!X$45</f>
        <v>0.60573760956199285</v>
      </c>
      <c r="Y74" s="169">
        <f>X74*'Wskaźniki makroekonomiczne'!Y$45</f>
        <v>0.62140019740607444</v>
      </c>
      <c r="Z74" s="169">
        <f>Y74*'Wskaźniki makroekonomiczne'!Z$45</f>
        <v>0.63805822259247835</v>
      </c>
      <c r="AA74" s="169">
        <f>Z74*'Wskaźniki makroekonomiczne'!AA$45</f>
        <v>0.65474644709844565</v>
      </c>
      <c r="AB74" s="169">
        <f>AA74*'Wskaźniki makroekonomiczne'!AB$45</f>
        <v>0.67196959219609564</v>
      </c>
      <c r="AC74" s="169">
        <f>AB74*'Wskaźniki makroekonomiczne'!AC$45</f>
        <v>0.68920697930075847</v>
      </c>
      <c r="AD74" s="169">
        <f>AC74*'Wskaźniki makroekonomiczne'!AD$45</f>
        <v>0.70643390301220232</v>
      </c>
      <c r="AE74" s="169">
        <f>AD74*'Wskaźniki makroekonomiczne'!AE$45</f>
        <v>0.7236240933973509</v>
      </c>
      <c r="AF74" s="169">
        <f>AE74*'Wskaźniki makroekonomiczne'!AF$45</f>
        <v>0.74134722516072982</v>
      </c>
      <c r="AG74" s="169">
        <f>AF74*'Wskaźniki makroekonomiczne'!AG$45</f>
        <v>0.75901952081981749</v>
      </c>
      <c r="AH74" s="169">
        <f>AG74*'Wskaźniki makroekonomiczne'!AH$45</f>
        <v>0.77721776117153707</v>
      </c>
      <c r="AI74" s="169">
        <f>AH74*'Wskaźniki makroekonomiczne'!AI$45</f>
        <v>0.79532552872510498</v>
      </c>
      <c r="AJ74" s="169">
        <f>AI74*'Wskaźniki makroekonomiczne'!AJ$45</f>
        <v>0.81330342496379548</v>
      </c>
      <c r="AK74" s="169">
        <f>AJ74*'Wskaźniki makroekonomiczne'!AK$45</f>
        <v>0.83112272760410666</v>
      </c>
      <c r="AL74" s="169">
        <f>AK74*'Wskaźniki makroekonomiczne'!AL$45</f>
        <v>0.84874413262116466</v>
      </c>
      <c r="AM74" s="169">
        <f>AL74*'Wskaźniki makroekonomiczne'!AM$45</f>
        <v>0.86612771451527182</v>
      </c>
      <c r="AN74" s="169">
        <f>AM74*'Wskaźniki makroekonomiczne'!AN$45</f>
        <v>0.88323189869520669</v>
      </c>
      <c r="AO74" s="169">
        <f>AN74*'Wskaźniki makroekonomiczne'!AO$45</f>
        <v>0.90073025481011249</v>
      </c>
      <c r="AP74" s="169">
        <f>AO74*'Wskaźniki makroekonomiczne'!AP$45</f>
        <v>0.91717186507504367</v>
      </c>
      <c r="AQ74" s="169">
        <f>AP74*'Wskaźniki makroekonomiczne'!AQ$45</f>
        <v>0.93395854430171643</v>
      </c>
      <c r="AR74" s="169">
        <f>AQ74*'Wskaźniki makroekonomiczne'!AR$45</f>
        <v>0.95109107797858039</v>
      </c>
      <c r="AS74" s="169">
        <f>AR74*'Wskaźniki makroekonomiczne'!AS$45</f>
        <v>0.9678130370990069</v>
      </c>
      <c r="AT74" s="169">
        <f>AS74*'Wskaźniki makroekonomiczne'!AT$45</f>
        <v>0.98408789906281957</v>
      </c>
      <c r="AU74" s="169">
        <f>AT74*'Wskaźniki makroekonomiczne'!AU$45</f>
        <v>0.99987958253001141</v>
      </c>
      <c r="AV74" s="169">
        <f>AU74*'Wskaźniki makroekonomiczne'!AV$45</f>
        <v>1.0159599045981014</v>
      </c>
      <c r="AW74" s="169">
        <f>AV74*'Wskaźniki makroekonomiczne'!AW$45</f>
        <v>1.0323261968650617</v>
      </c>
      <c r="AX74" s="169">
        <f>AW74*'Wskaźniki makroekonomiczne'!AX$45</f>
        <v>1.0489813919177653</v>
      </c>
      <c r="AY74" s="169">
        <f>AX74*'Wskaźniki makroekonomiczne'!AY$45</f>
        <v>1.0650800992533154</v>
      </c>
      <c r="AZ74" s="169">
        <f>AY74*'Wskaźniki makroekonomiczne'!AZ$45</f>
        <v>1.0812837583793886</v>
      </c>
      <c r="BA74" s="169">
        <f>AZ74*'Wskaźniki makroekonomiczne'!BA$45</f>
        <v>1.0977339328325795</v>
      </c>
      <c r="BB74" s="169">
        <f>BA74*'Wskaźniki makroekonomiczne'!BB$45</f>
        <v>1.114434372988407</v>
      </c>
      <c r="BC74" s="169">
        <f>BB74*'Wskaźniki makroekonomiczne'!BC$45</f>
        <v>1.1313888862789501</v>
      </c>
      <c r="BD74" s="169">
        <f>BC74*'Wskaźniki makroekonomiczne'!BD$45</f>
        <v>1.1486013380608808</v>
      </c>
      <c r="BE74" s="169">
        <f>BD74*'Wskaźniki makroekonomiczne'!BE$45</f>
        <v>1.1669990798979708</v>
      </c>
      <c r="BF74" s="169">
        <f>BE74*'Wskaźniki makroekonomiczne'!BF$45</f>
        <v>1.1856915078837602</v>
      </c>
      <c r="BG74" s="169">
        <f>BF74*'Wskaźniki makroekonomiczne'!BG$45</f>
        <v>1.2046833421587426</v>
      </c>
      <c r="BH74" s="169">
        <f>BG74*'Wskaźniki makroekonomiczne'!BH$45</f>
        <v>1.2249478934536018</v>
      </c>
      <c r="BI74" s="169">
        <f>BH74*'Wskaźniki makroekonomiczne'!BI$45</f>
        <v>1.2455533244010724</v>
      </c>
    </row>
    <row r="75" spans="1:61" ht="12.75" customHeight="1">
      <c r="A75" s="449"/>
      <c r="B75" s="460" t="s">
        <v>71</v>
      </c>
      <c r="C75" s="461"/>
      <c r="D75" s="414"/>
      <c r="E75" s="415"/>
      <c r="F75" s="415"/>
      <c r="G75" s="415"/>
      <c r="H75" s="415"/>
      <c r="I75" s="415"/>
      <c r="J75" s="416"/>
      <c r="K75" s="170">
        <f>L57*'Wskaźniki makroekonomiczne'!$K$25</f>
        <v>0.63368085888000003</v>
      </c>
      <c r="L75" s="171">
        <f>K75*'Wskaźniki makroekonomiczne'!L$45</f>
        <v>0.68367118155681716</v>
      </c>
      <c r="M75" s="171">
        <f>L75*'Wskaźniki makroekonomiczne'!M$45</f>
        <v>0.71634124810636213</v>
      </c>
      <c r="N75" s="171">
        <f>M75*'Wskaźniki makroekonomiczne'!N$45</f>
        <v>0.72843241788448232</v>
      </c>
      <c r="O75" s="171">
        <f>N75*'Wskaźniki makroekonomiczne'!O$45</f>
        <v>0.74900283935039835</v>
      </c>
      <c r="P75" s="171">
        <f>O75*'Wskaźniki makroekonomiczne'!P$45</f>
        <v>0.76877706603328455</v>
      </c>
      <c r="Q75" s="171">
        <f>P75*'Wskaźniki makroekonomiczne'!Q$45</f>
        <v>0.78626913114660257</v>
      </c>
      <c r="R75" s="171">
        <f>Q75*'Wskaźniki makroekonomiczne'!R$45</f>
        <v>0.82952477674452108</v>
      </c>
      <c r="S75" s="171">
        <f>R75*'Wskaźniki makroekonomiczne'!S$45</f>
        <v>0.87576581323854052</v>
      </c>
      <c r="T75" s="171">
        <f>S75*'Wskaźniki makroekonomiczne'!T$45</f>
        <v>0.92780215845806913</v>
      </c>
      <c r="U75" s="171">
        <f>T75*'Wskaźniki makroekonomiczne'!U$45</f>
        <v>0.94514529375488798</v>
      </c>
      <c r="V75" s="171">
        <f>U75*'Wskaźniki makroekonomiczne'!V$45</f>
        <v>1.0414509741805118</v>
      </c>
      <c r="W75" s="171">
        <f>V75*'Wskaźniki makroekonomiczne'!W$45</f>
        <v>1.0747704241308793</v>
      </c>
      <c r="X75" s="171">
        <f>W75*'Wskaźniki makroekonomiczne'!X$45</f>
        <v>1.1041293136319874</v>
      </c>
      <c r="Y75" s="171">
        <f>X75*'Wskaźniki makroekonomiczne'!Y$45</f>
        <v>1.1326788408414528</v>
      </c>
      <c r="Z75" s="171">
        <f>Y75*'Wskaźniki makroekonomiczne'!Z$45</f>
        <v>1.1630428361179359</v>
      </c>
      <c r="AA75" s="171">
        <f>Z75*'Wskaźniki makroekonomiczne'!AA$45</f>
        <v>1.1934618782553954</v>
      </c>
      <c r="AB75" s="171">
        <f>AA75*'Wskaźniki makroekonomiczne'!AB$45</f>
        <v>1.2248559655219979</v>
      </c>
      <c r="AC75" s="171">
        <f>AB75*'Wskaźniki makroekonomiczne'!AC$45</f>
        <v>1.2562760129026493</v>
      </c>
      <c r="AD75" s="171">
        <f>AC75*'Wskaźniki makroekonomiczne'!AD$45</f>
        <v>1.2876769877690788</v>
      </c>
      <c r="AE75" s="171">
        <f>AD75*'Wskaźniki makroekonomiczne'!AE$45</f>
        <v>1.3190110056863116</v>
      </c>
      <c r="AF75" s="171">
        <f>AE75*'Wskaźniki makroekonomiczne'!AF$45</f>
        <v>1.3513164610524706</v>
      </c>
      <c r="AG75" s="171">
        <f>AF75*'Wskaźniki makroekonomiczne'!AG$45</f>
        <v>1.3835292531399217</v>
      </c>
      <c r="AH75" s="171">
        <f>AG75*'Wskaźniki makroekonomiczne'!AH$45</f>
        <v>1.416700729224069</v>
      </c>
      <c r="AI75" s="171">
        <f>AH75*'Wskaźniki makroekonomiczne'!AI$45</f>
        <v>1.4497072928660155</v>
      </c>
      <c r="AJ75" s="171">
        <f>AI75*'Wskaźniki makroekonomiczne'!AJ$45</f>
        <v>1.4824771290479324</v>
      </c>
      <c r="AK75" s="171">
        <f>AJ75*'Wskaźniki makroekonomiczne'!AK$45</f>
        <v>1.5149578832277402</v>
      </c>
      <c r="AL75" s="171">
        <f>AK75*'Wskaźniki makroekonomiczne'!AL$45</f>
        <v>1.547077912625922</v>
      </c>
      <c r="AM75" s="171">
        <f>AL75*'Wskaźniki makroekonomiczne'!AM$45</f>
        <v>1.5787644416480922</v>
      </c>
      <c r="AN75" s="171">
        <f>AM75*'Wskaźniki makroekonomiczne'!AN$45</f>
        <v>1.6099416887608848</v>
      </c>
      <c r="AO75" s="171">
        <f>AN75*'Wskaźniki makroekonomiczne'!AO$45</f>
        <v>1.6418374264893207</v>
      </c>
      <c r="AP75" s="171">
        <f>AO75*'Wskaźniki makroekonomiczne'!AP$45</f>
        <v>1.6718069439342584</v>
      </c>
      <c r="AQ75" s="171">
        <f>AP75*'Wskaźniki makroekonomiczne'!AQ$45</f>
        <v>1.702405447841105</v>
      </c>
      <c r="AR75" s="171">
        <f>AQ75*'Wskaźniki makroekonomiczne'!AR$45</f>
        <v>1.7336343699862748</v>
      </c>
      <c r="AS75" s="171">
        <f>AR75*'Wskaźniki makroekonomiczne'!AS$45</f>
        <v>1.7641149030665459</v>
      </c>
      <c r="AT75" s="171">
        <f>AS75*'Wskaźniki makroekonomiczne'!AT$45</f>
        <v>1.7937804742410906</v>
      </c>
      <c r="AU75" s="171">
        <f>AT75*'Wskaźniki makroekonomiczne'!AU$45</f>
        <v>1.8225653149914149</v>
      </c>
      <c r="AV75" s="171">
        <f>AU75*'Wskaźniki makroekonomiczne'!AV$45</f>
        <v>1.8518762817990728</v>
      </c>
      <c r="AW75" s="171">
        <f>AV75*'Wskaźniki makroekonomiczne'!AW$45</f>
        <v>1.8817085107413805</v>
      </c>
      <c r="AX75" s="171">
        <f>AW75*'Wskaźniki makroekonomiczne'!AX$45</f>
        <v>1.912067347293144</v>
      </c>
      <c r="AY75" s="171">
        <f>AX75*'Wskaźniki makroekonomiczne'!AY$45</f>
        <v>1.9414118264870579</v>
      </c>
      <c r="AZ75" s="171">
        <f>AY75*'Wskaźniki makroekonomiczne'!AZ$45</f>
        <v>1.9709476102105332</v>
      </c>
      <c r="BA75" s="171">
        <f>AZ75*'Wskaźniki makroekonomiczne'!BA$45</f>
        <v>2.0009327383277422</v>
      </c>
      <c r="BB75" s="171">
        <f>BA75*'Wskaźniki makroekonomiczne'!BB$45</f>
        <v>2.0313740469662127</v>
      </c>
      <c r="BC75" s="171">
        <f>BB75*'Wskaźniki makroekonomiczne'!BC$45</f>
        <v>2.0622784762553041</v>
      </c>
      <c r="BD75" s="171">
        <f>BC75*'Wskaźniki makroekonomiczne'!BD$45</f>
        <v>2.0936530719084439</v>
      </c>
      <c r="BE75" s="171">
        <f>BD75*'Wskaźniki makroekonomiczne'!BE$45</f>
        <v>2.1271881962697217</v>
      </c>
      <c r="BF75" s="171">
        <f>BE75*'Wskaźniki makroekonomiczne'!BF$45</f>
        <v>2.1612604700666034</v>
      </c>
      <c r="BG75" s="171">
        <f>BF75*'Wskaźniki makroekonomiczne'!BG$45</f>
        <v>2.1958784970994825</v>
      </c>
      <c r="BH75" s="171">
        <f>BG75*'Wskaźniki makroekonomiczne'!BH$45</f>
        <v>2.2328164133837825</v>
      </c>
      <c r="BI75" s="171">
        <f>BH75*'Wskaźniki makroekonomiczne'!BI$45</f>
        <v>2.270375679920944</v>
      </c>
    </row>
    <row r="76" spans="1:61" ht="12.75" customHeight="1">
      <c r="A76" s="450"/>
      <c r="B76" s="467" t="s">
        <v>41</v>
      </c>
      <c r="C76" s="468"/>
      <c r="D76" s="464"/>
      <c r="E76" s="465"/>
      <c r="F76" s="465"/>
      <c r="G76" s="465"/>
      <c r="H76" s="465"/>
      <c r="I76" s="465"/>
      <c r="J76" s="466"/>
      <c r="K76" s="21">
        <f t="shared" ref="K76:AU76" si="14">K74*$B$33+K75*$B$34</f>
        <v>0.44298985967999999</v>
      </c>
      <c r="L76" s="22">
        <f t="shared" si="14"/>
        <v>0.47793679821796009</v>
      </c>
      <c r="M76" s="22">
        <f t="shared" si="14"/>
        <v>0.50077559474102162</v>
      </c>
      <c r="N76" s="22">
        <f t="shared" si="14"/>
        <v>0.50922821805813334</v>
      </c>
      <c r="O76" s="22">
        <f t="shared" si="14"/>
        <v>0.52360846639773206</v>
      </c>
      <c r="P76" s="22">
        <f t="shared" si="14"/>
        <v>0.53743211560660165</v>
      </c>
      <c r="Q76" s="22">
        <f t="shared" si="14"/>
        <v>0.54966036482933789</v>
      </c>
      <c r="R76" s="22">
        <f t="shared" si="14"/>
        <v>0.57989926522417901</v>
      </c>
      <c r="S76" s="22">
        <f t="shared" si="14"/>
        <v>0.61222517499546103</v>
      </c>
      <c r="T76" s="22">
        <f t="shared" si="14"/>
        <v>0.64860243484800195</v>
      </c>
      <c r="U76" s="22">
        <f t="shared" si="14"/>
        <v>0.66072657109716693</v>
      </c>
      <c r="V76" s="22">
        <f t="shared" si="14"/>
        <v>0.72805137546878362</v>
      </c>
      <c r="W76" s="22">
        <f t="shared" si="14"/>
        <v>0.75134413909149422</v>
      </c>
      <c r="X76" s="22">
        <f t="shared" si="14"/>
        <v>0.77186817758532444</v>
      </c>
      <c r="Y76" s="22">
        <f t="shared" si="14"/>
        <v>0.79182641188453395</v>
      </c>
      <c r="Z76" s="22">
        <f t="shared" si="14"/>
        <v>0.81305309376763091</v>
      </c>
      <c r="AA76" s="22">
        <f t="shared" si="14"/>
        <v>0.8343182574840956</v>
      </c>
      <c r="AB76" s="22">
        <f t="shared" si="14"/>
        <v>0.85626504997139641</v>
      </c>
      <c r="AC76" s="22">
        <f t="shared" si="14"/>
        <v>0.87822999050138884</v>
      </c>
      <c r="AD76" s="22">
        <f t="shared" si="14"/>
        <v>0.90018159793116115</v>
      </c>
      <c r="AE76" s="22">
        <f t="shared" si="14"/>
        <v>0.92208639749367116</v>
      </c>
      <c r="AF76" s="22">
        <f t="shared" si="14"/>
        <v>0.94467030379131012</v>
      </c>
      <c r="AG76" s="22">
        <f t="shared" si="14"/>
        <v>0.9671894315931856</v>
      </c>
      <c r="AH76" s="22">
        <f t="shared" si="14"/>
        <v>0.99037875052238111</v>
      </c>
      <c r="AI76" s="22">
        <f t="shared" si="14"/>
        <v>1.0134527834387419</v>
      </c>
      <c r="AJ76" s="22">
        <f t="shared" si="14"/>
        <v>1.0363613263251745</v>
      </c>
      <c r="AK76" s="22">
        <f t="shared" si="14"/>
        <v>1.0590677794786512</v>
      </c>
      <c r="AL76" s="22">
        <f t="shared" si="14"/>
        <v>1.081522059289417</v>
      </c>
      <c r="AM76" s="22">
        <f t="shared" si="14"/>
        <v>1.1036732902262121</v>
      </c>
      <c r="AN76" s="22">
        <f t="shared" si="14"/>
        <v>1.1254684953837661</v>
      </c>
      <c r="AO76" s="22">
        <f t="shared" si="14"/>
        <v>1.147765978703182</v>
      </c>
      <c r="AP76" s="22">
        <f t="shared" si="14"/>
        <v>1.1687168913614485</v>
      </c>
      <c r="AQ76" s="22">
        <f t="shared" si="14"/>
        <v>1.1901075121481792</v>
      </c>
      <c r="AR76" s="22">
        <f t="shared" si="14"/>
        <v>1.2119388419811452</v>
      </c>
      <c r="AS76" s="22">
        <f t="shared" si="14"/>
        <v>1.2332469924215199</v>
      </c>
      <c r="AT76" s="22">
        <f t="shared" si="14"/>
        <v>1.2539854241222432</v>
      </c>
      <c r="AU76" s="22">
        <f t="shared" si="14"/>
        <v>1.274108160017146</v>
      </c>
      <c r="AV76" s="22">
        <f t="shared" ref="AV76:AY76" si="15">AV74*$B$33+AV75*$B$34</f>
        <v>1.2945986969984253</v>
      </c>
      <c r="AW76" s="22">
        <f t="shared" si="15"/>
        <v>1.3154536348238346</v>
      </c>
      <c r="AX76" s="22">
        <f t="shared" si="15"/>
        <v>1.3366767103762249</v>
      </c>
      <c r="AY76" s="22">
        <f t="shared" si="15"/>
        <v>1.3571906749978964</v>
      </c>
      <c r="AZ76" s="22">
        <f t="shared" ref="AZ76:BI76" si="16">AZ74*$B$33+AZ75*$B$34</f>
        <v>1.3778383756564367</v>
      </c>
      <c r="BA76" s="22">
        <f t="shared" si="16"/>
        <v>1.3988002013309671</v>
      </c>
      <c r="BB76" s="22">
        <f t="shared" si="16"/>
        <v>1.420080930981009</v>
      </c>
      <c r="BC76" s="22">
        <f t="shared" si="16"/>
        <v>1.4416854162710682</v>
      </c>
      <c r="BD76" s="22">
        <f t="shared" si="16"/>
        <v>1.4636185826767352</v>
      </c>
      <c r="BE76" s="22">
        <f t="shared" si="16"/>
        <v>1.4870621186885544</v>
      </c>
      <c r="BF76" s="22">
        <f t="shared" si="16"/>
        <v>1.5108811619447078</v>
      </c>
      <c r="BG76" s="22">
        <f t="shared" si="16"/>
        <v>1.5350817271389894</v>
      </c>
      <c r="BH76" s="22">
        <f t="shared" si="16"/>
        <v>1.560904066763662</v>
      </c>
      <c r="BI76" s="22">
        <f t="shared" si="16"/>
        <v>1.5871607762410296</v>
      </c>
    </row>
    <row r="77" spans="1:61" ht="30" customHeight="1">
      <c r="A77" s="144" t="s">
        <v>76</v>
      </c>
      <c r="B77" s="440" t="s">
        <v>69</v>
      </c>
      <c r="C77" s="441"/>
      <c r="D77" s="102">
        <f>'Wskaźniki makroekonomiczne'!D$1</f>
        <v>2003</v>
      </c>
      <c r="E77" s="102">
        <f>D77+1</f>
        <v>2004</v>
      </c>
      <c r="F77" s="102">
        <f t="shared" ref="F77:AY77" si="17">E77+1</f>
        <v>2005</v>
      </c>
      <c r="G77" s="102">
        <f t="shared" si="17"/>
        <v>2006</v>
      </c>
      <c r="H77" s="102">
        <f t="shared" si="17"/>
        <v>2007</v>
      </c>
      <c r="I77" s="102">
        <f t="shared" si="17"/>
        <v>2008</v>
      </c>
      <c r="J77" s="102">
        <f t="shared" si="17"/>
        <v>2009</v>
      </c>
      <c r="K77" s="102">
        <f t="shared" si="17"/>
        <v>2010</v>
      </c>
      <c r="L77" s="102">
        <f t="shared" si="17"/>
        <v>2011</v>
      </c>
      <c r="M77" s="102">
        <f t="shared" si="17"/>
        <v>2012</v>
      </c>
      <c r="N77" s="102">
        <f t="shared" si="17"/>
        <v>2013</v>
      </c>
      <c r="O77" s="102">
        <f t="shared" si="17"/>
        <v>2014</v>
      </c>
      <c r="P77" s="102">
        <f t="shared" si="17"/>
        <v>2015</v>
      </c>
      <c r="Q77" s="102">
        <f t="shared" si="17"/>
        <v>2016</v>
      </c>
      <c r="R77" s="102">
        <f t="shared" si="17"/>
        <v>2017</v>
      </c>
      <c r="S77" s="102">
        <f t="shared" si="17"/>
        <v>2018</v>
      </c>
      <c r="T77" s="102">
        <f t="shared" si="17"/>
        <v>2019</v>
      </c>
      <c r="U77" s="102">
        <f t="shared" si="17"/>
        <v>2020</v>
      </c>
      <c r="V77" s="102">
        <f t="shared" si="17"/>
        <v>2021</v>
      </c>
      <c r="W77" s="102">
        <f t="shared" si="17"/>
        <v>2022</v>
      </c>
      <c r="X77" s="102">
        <f t="shared" si="17"/>
        <v>2023</v>
      </c>
      <c r="Y77" s="102">
        <f t="shared" si="17"/>
        <v>2024</v>
      </c>
      <c r="Z77" s="102">
        <f t="shared" si="17"/>
        <v>2025</v>
      </c>
      <c r="AA77" s="102">
        <f t="shared" si="17"/>
        <v>2026</v>
      </c>
      <c r="AB77" s="102">
        <f t="shared" si="17"/>
        <v>2027</v>
      </c>
      <c r="AC77" s="102">
        <f t="shared" si="17"/>
        <v>2028</v>
      </c>
      <c r="AD77" s="102">
        <f t="shared" si="17"/>
        <v>2029</v>
      </c>
      <c r="AE77" s="102">
        <f t="shared" si="17"/>
        <v>2030</v>
      </c>
      <c r="AF77" s="102">
        <f t="shared" si="17"/>
        <v>2031</v>
      </c>
      <c r="AG77" s="102">
        <f t="shared" si="17"/>
        <v>2032</v>
      </c>
      <c r="AH77" s="102">
        <f t="shared" si="17"/>
        <v>2033</v>
      </c>
      <c r="AI77" s="102">
        <f t="shared" si="17"/>
        <v>2034</v>
      </c>
      <c r="AJ77" s="102">
        <f t="shared" si="17"/>
        <v>2035</v>
      </c>
      <c r="AK77" s="102">
        <f t="shared" si="17"/>
        <v>2036</v>
      </c>
      <c r="AL77" s="102">
        <f t="shared" si="17"/>
        <v>2037</v>
      </c>
      <c r="AM77" s="102">
        <f t="shared" si="17"/>
        <v>2038</v>
      </c>
      <c r="AN77" s="102">
        <f t="shared" si="17"/>
        <v>2039</v>
      </c>
      <c r="AO77" s="102">
        <f t="shared" si="17"/>
        <v>2040</v>
      </c>
      <c r="AP77" s="102">
        <f t="shared" si="17"/>
        <v>2041</v>
      </c>
      <c r="AQ77" s="102">
        <f t="shared" si="17"/>
        <v>2042</v>
      </c>
      <c r="AR77" s="102">
        <f t="shared" si="17"/>
        <v>2043</v>
      </c>
      <c r="AS77" s="102">
        <f t="shared" si="17"/>
        <v>2044</v>
      </c>
      <c r="AT77" s="102">
        <f t="shared" si="17"/>
        <v>2045</v>
      </c>
      <c r="AU77" s="102">
        <f t="shared" si="17"/>
        <v>2046</v>
      </c>
      <c r="AV77" s="102">
        <f t="shared" si="17"/>
        <v>2047</v>
      </c>
      <c r="AW77" s="102">
        <f t="shared" si="17"/>
        <v>2048</v>
      </c>
      <c r="AX77" s="102">
        <f t="shared" si="17"/>
        <v>2049</v>
      </c>
      <c r="AY77" s="102">
        <f t="shared" si="17"/>
        <v>2050</v>
      </c>
      <c r="AZ77" s="102">
        <f t="shared" ref="AZ77:BI77" si="18">AY77+1</f>
        <v>2051</v>
      </c>
      <c r="BA77" s="102">
        <f t="shared" si="18"/>
        <v>2052</v>
      </c>
      <c r="BB77" s="102">
        <f t="shared" si="18"/>
        <v>2053</v>
      </c>
      <c r="BC77" s="102">
        <f t="shared" si="18"/>
        <v>2054</v>
      </c>
      <c r="BD77" s="102">
        <f t="shared" si="18"/>
        <v>2055</v>
      </c>
      <c r="BE77" s="102">
        <f t="shared" si="18"/>
        <v>2056</v>
      </c>
      <c r="BF77" s="102">
        <f t="shared" si="18"/>
        <v>2057</v>
      </c>
      <c r="BG77" s="102">
        <f t="shared" si="18"/>
        <v>2058</v>
      </c>
      <c r="BH77" s="102">
        <f t="shared" si="18"/>
        <v>2059</v>
      </c>
      <c r="BI77" s="102">
        <f t="shared" si="18"/>
        <v>2060</v>
      </c>
    </row>
    <row r="78" spans="1:61" ht="12.75" customHeight="1">
      <c r="A78" s="448" t="s">
        <v>64</v>
      </c>
      <c r="B78" s="458" t="s">
        <v>70</v>
      </c>
      <c r="C78" s="459"/>
      <c r="D78" s="411"/>
      <c r="E78" s="412"/>
      <c r="F78" s="412"/>
      <c r="G78" s="412"/>
      <c r="H78" s="412"/>
      <c r="I78" s="412"/>
      <c r="J78" s="413"/>
      <c r="K78" s="168">
        <f>M39*'Wskaźniki makroekonomiczne'!$K$25</f>
        <v>2.3225185799999998E-3</v>
      </c>
      <c r="L78" s="169">
        <f>K78*'Wskaźniki makroekonomiczne'!L$45</f>
        <v>2.5057392842553093E-3</v>
      </c>
      <c r="M78" s="169">
        <f>L78*'Wskaźniki makroekonomiczne'!M$45</f>
        <v>2.6254791115009409E-3</v>
      </c>
      <c r="N78" s="169">
        <f>M78*'Wskaźniki makroekonomiczne'!N$45</f>
        <v>2.669794741474761E-3</v>
      </c>
      <c r="O78" s="169">
        <f>N78*'Wskaźniki makroekonomiczne'!O$45</f>
        <v>2.7451878757055489E-3</v>
      </c>
      <c r="P78" s="169">
        <f>O78*'Wskaźniki makroekonomiczne'!P$45</f>
        <v>2.81766285776088E-3</v>
      </c>
      <c r="Q78" s="169">
        <f>P78*'Wskaźniki makroekonomiczne'!Q$45</f>
        <v>2.8817734359154021E-3</v>
      </c>
      <c r="R78" s="169">
        <f>Q78*'Wskaźniki makroekonomiczne'!R$45</f>
        <v>3.0403107172349338E-3</v>
      </c>
      <c r="S78" s="169">
        <f>R78*'Wskaźniki makroekonomiczne'!S$45</f>
        <v>3.2097898247554525E-3</v>
      </c>
      <c r="T78" s="169">
        <f>S78*'Wskaźniki makroekonomiczne'!T$45</f>
        <v>3.4005094542251752E-3</v>
      </c>
      <c r="U78" s="169">
        <f>T78*'Wskaźniki makroekonomiczne'!U$45</f>
        <v>3.4640741862158307E-3</v>
      </c>
      <c r="V78" s="169">
        <f>U78*'Wskaźniki makroekonomiczne'!V$45</f>
        <v>3.8170463945659179E-3</v>
      </c>
      <c r="W78" s="169">
        <f>V78*'Wskaźniki makroekonomiczne'!W$45</f>
        <v>3.939166292146354E-3</v>
      </c>
      <c r="X78" s="169">
        <f>W78*'Wskaźniki makroekonomiczne'!X$45</f>
        <v>4.0467702467221738E-3</v>
      </c>
      <c r="Y78" s="169">
        <f>X78*'Wskaźniki makroekonomiczne'!Y$45</f>
        <v>4.1514077885778525E-3</v>
      </c>
      <c r="Z78" s="169">
        <f>Y78*'Wskaźniki makroekonomiczne'!Z$45</f>
        <v>4.2626955799075546E-3</v>
      </c>
      <c r="AA78" s="169">
        <f>Z78*'Wskaźniki makroekonomiczne'!AA$45</f>
        <v>4.3741851247786441E-3</v>
      </c>
      <c r="AB78" s="169">
        <f>AA78*'Wskaźniki makroekonomiczne'!AB$45</f>
        <v>4.4892483304239854E-3</v>
      </c>
      <c r="AC78" s="169">
        <f>AB78*'Wskaźniki makroekonomiczne'!AC$45</f>
        <v>4.6044066830922678E-3</v>
      </c>
      <c r="AD78" s="169">
        <f>AC78*'Wskaźniki makroekonomiczne'!AD$45</f>
        <v>4.7194951326412953E-3</v>
      </c>
      <c r="AE78" s="169">
        <f>AD78*'Wskaźniki makroekonomiczne'!AE$45</f>
        <v>4.8343381767052274E-3</v>
      </c>
      <c r="AF78" s="169">
        <f>AE78*'Wskaźniki makroekonomiczne'!AF$45</f>
        <v>4.9527416589500231E-3</v>
      </c>
      <c r="AG78" s="169">
        <f>AF78*'Wskaźniki makroekonomiczne'!AG$45</f>
        <v>5.070805518838443E-3</v>
      </c>
      <c r="AH78" s="169">
        <f>AG78*'Wskaźniki makroekonomiczne'!AH$45</f>
        <v>5.1923830739308034E-3</v>
      </c>
      <c r="AI78" s="169">
        <f>AH78*'Wskaźniki makroekonomiczne'!AI$45</f>
        <v>5.3133562045629378E-3</v>
      </c>
      <c r="AJ78" s="169">
        <f>AI78*'Wskaźniki makroekonomiczne'!AJ$45</f>
        <v>5.4334616998284509E-3</v>
      </c>
      <c r="AK78" s="169">
        <f>AJ78*'Wskaźniki makroekonomiczne'!AK$45</f>
        <v>5.5525076738670983E-3</v>
      </c>
      <c r="AL78" s="169">
        <f>AK78*'Wskaźniki makroekonomiczne'!AL$45</f>
        <v>5.6702315470471623E-3</v>
      </c>
      <c r="AM78" s="169">
        <f>AL78*'Wskaźniki makroekonomiczne'!AM$45</f>
        <v>5.7863665878305787E-3</v>
      </c>
      <c r="AN78" s="169">
        <f>AM78*'Wskaźniki makroekonomiczne'!AN$45</f>
        <v>5.9006350475418173E-3</v>
      </c>
      <c r="AO78" s="169">
        <f>AN78*'Wskaźniki makroekonomiczne'!AO$45</f>
        <v>6.0175368640619335E-3</v>
      </c>
      <c r="AP78" s="169">
        <f>AO78*'Wskaźniki makroekonomiczne'!AP$45</f>
        <v>6.1273788454380557E-3</v>
      </c>
      <c r="AQ78" s="169">
        <f>AP78*'Wskaźniki makroekonomiczne'!AQ$45</f>
        <v>6.2395261398497225E-3</v>
      </c>
      <c r="AR78" s="169">
        <f>AQ78*'Wskaźniki makroekonomiczne'!AR$45</f>
        <v>6.3539839949342571E-3</v>
      </c>
      <c r="AS78" s="169">
        <f>AR78*'Wskaźniki makroekonomiczne'!AS$45</f>
        <v>6.4656989117022256E-3</v>
      </c>
      <c r="AT78" s="169">
        <f>AS78*'Wskaźniki makroekonomiczne'!AT$45</f>
        <v>6.5744268924731262E-3</v>
      </c>
      <c r="AU78" s="169">
        <f>AT78*'Wskaźniki makroekonomiczne'!AU$45</f>
        <v>6.6799268875071078E-3</v>
      </c>
      <c r="AV78" s="169">
        <f>AU78*'Wskaźniki makroekonomiczne'!AV$45</f>
        <v>6.7873551994950508E-3</v>
      </c>
      <c r="AW78" s="169">
        <f>AV78*'Wskaźniki makroekonomiczne'!AW$45</f>
        <v>6.8966940015598348E-3</v>
      </c>
      <c r="AX78" s="169">
        <f>AW78*'Wskaźniki makroekonomiczne'!AX$45</f>
        <v>7.0079628855265605E-3</v>
      </c>
      <c r="AY78" s="169">
        <f>AX78*'Wskaźniki makroekonomiczne'!AY$45</f>
        <v>7.1155140245474638E-3</v>
      </c>
      <c r="AZ78" s="169">
        <f>AY78*'Wskaźniki makroekonomiczne'!AZ$45</f>
        <v>7.2237663182870525E-3</v>
      </c>
      <c r="BA78" s="169">
        <f>AZ78*'Wskaźniki makroekonomiczne'!BA$45</f>
        <v>7.333665514704291E-3</v>
      </c>
      <c r="BB78" s="169">
        <f>BA78*'Wskaźniki makroekonomiczne'!BB$45</f>
        <v>7.4452366690505372E-3</v>
      </c>
      <c r="BC78" s="169">
        <f>BB78*'Wskaźniki makroekonomiczne'!BC$45</f>
        <v>7.5585052177566973E-3</v>
      </c>
      <c r="BD78" s="169">
        <f>BC78*'Wskaźniki makroekonomiczne'!BD$45</f>
        <v>7.6734969842323251E-3</v>
      </c>
      <c r="BE78" s="169">
        <f>BD78*'Wskaźniki makroekonomiczne'!BE$45</f>
        <v>7.7964073551552177E-3</v>
      </c>
      <c r="BF78" s="169">
        <f>BE78*'Wskaźniki makroekonomiczne'!BF$45</f>
        <v>7.921286445074345E-3</v>
      </c>
      <c r="BG78" s="169">
        <f>BF78*'Wskaźniki makroekonomiczne'!BG$45</f>
        <v>8.0481657879803454E-3</v>
      </c>
      <c r="BH78" s="169">
        <f>BG78*'Wskaźniki makroekonomiczne'!BH$45</f>
        <v>8.1835478113988832E-3</v>
      </c>
      <c r="BI78" s="169">
        <f>BH78*'Wskaźniki makroekonomiczne'!BI$45</f>
        <v>8.3212071602040659E-3</v>
      </c>
    </row>
    <row r="79" spans="1:61" ht="12.75" customHeight="1">
      <c r="A79" s="449"/>
      <c r="B79" s="460" t="s">
        <v>71</v>
      </c>
      <c r="C79" s="461"/>
      <c r="D79" s="414"/>
      <c r="E79" s="415"/>
      <c r="F79" s="415"/>
      <c r="G79" s="415"/>
      <c r="H79" s="415"/>
      <c r="I79" s="415"/>
      <c r="J79" s="416"/>
      <c r="K79" s="170">
        <f>M41*'Wskaźniki makroekonomiczne'!$K$25</f>
        <v>4.2783236999999995E-3</v>
      </c>
      <c r="L79" s="171">
        <f>K79*'Wskaźniki makroekonomiczne'!L$45</f>
        <v>4.6158355236282011E-3</v>
      </c>
      <c r="M79" s="171">
        <f>L79*'Wskaźniki makroekonomiczne'!M$45</f>
        <v>4.8364088896069961E-3</v>
      </c>
      <c r="N79" s="171">
        <f>M79*'Wskaźniki makroekonomiczne'!N$45</f>
        <v>4.9180429448219274E-3</v>
      </c>
      <c r="O79" s="171">
        <f>N79*'Wskaźniki makroekonomiczne'!O$45</f>
        <v>5.0569250341944314E-3</v>
      </c>
      <c r="P79" s="171">
        <f>O79*'Wskaźniki makroekonomiczne'!P$45</f>
        <v>5.1904315800858306E-3</v>
      </c>
      <c r="Q79" s="171">
        <f>P79*'Wskaźniki makroekonomiczne'!Q$45</f>
        <v>5.3085300135283708E-3</v>
      </c>
      <c r="R79" s="171">
        <f>Q79*'Wskaźniki makroekonomiczne'!R$45</f>
        <v>5.6005723738538236E-3</v>
      </c>
      <c r="S79" s="171">
        <f>R79*'Wskaźniki makroekonomiczne'!S$45</f>
        <v>5.9127707298126733E-3</v>
      </c>
      <c r="T79" s="171">
        <f>S79*'Wskaźniki makroekonomiczne'!T$45</f>
        <v>6.2640963630463727E-3</v>
      </c>
      <c r="U79" s="171">
        <f>T79*'Wskaźniki makroekonomiczne'!U$45</f>
        <v>6.3811892903975799E-3</v>
      </c>
      <c r="V79" s="171">
        <f>U79*'Wskaźniki makroekonomiczne'!V$45</f>
        <v>7.0314012531477402E-3</v>
      </c>
      <c r="W79" s="171">
        <f>V79*'Wskaźniki makroekonomiczne'!W$45</f>
        <v>7.2563589592169655E-3</v>
      </c>
      <c r="X79" s="171">
        <f>W79*'Wskaźniki makroekonomiczne'!X$45</f>
        <v>7.4545767702776872E-3</v>
      </c>
      <c r="Y79" s="171">
        <f>X79*'Wskaźniki makroekonomiczne'!Y$45</f>
        <v>7.6473301368539378E-3</v>
      </c>
      <c r="Z79" s="171">
        <f>Y79*'Wskaźniki makroekonomiczne'!Z$45</f>
        <v>7.8523339629876007E-3</v>
      </c>
      <c r="AA79" s="171">
        <f>Z79*'Wskaźniki makroekonomiczne'!AA$45</f>
        <v>8.0577094403817134E-3</v>
      </c>
      <c r="AB79" s="171">
        <f>AA79*'Wskaźniki makroekonomiczne'!AB$45</f>
        <v>8.2696679770968146E-3</v>
      </c>
      <c r="AC79" s="171">
        <f>AB79*'Wskaźniki makroekonomiczne'!AC$45</f>
        <v>8.4818017846436493E-3</v>
      </c>
      <c r="AD79" s="171">
        <f>AC79*'Wskaźniki makroekonomiczne'!AD$45</f>
        <v>8.6938068232865935E-3</v>
      </c>
      <c r="AE79" s="171">
        <f>AD79*'Wskaźniki makroekonomiczne'!AE$45</f>
        <v>8.905359799193836E-3</v>
      </c>
      <c r="AF79" s="171">
        <f>AE79*'Wskaźniki makroekonomiczne'!AF$45</f>
        <v>9.1234714770131974E-3</v>
      </c>
      <c r="AG79" s="171">
        <f>AF79*'Wskaźniki makroekonomiczne'!AG$45</f>
        <v>9.3409575347023922E-3</v>
      </c>
      <c r="AH79" s="171">
        <f>AG79*'Wskaźniki makroekonomiczne'!AH$45</f>
        <v>9.5649161888198986E-3</v>
      </c>
      <c r="AI79" s="171">
        <f>AH79*'Wskaźniki makroekonomiczne'!AI$45</f>
        <v>9.787761429458041E-3</v>
      </c>
      <c r="AJ79" s="171">
        <f>AI79*'Wskaźniki makroekonomiczne'!AJ$45</f>
        <v>1.0009008394420829E-2</v>
      </c>
      <c r="AK79" s="171">
        <f>AJ79*'Wskaźniki makroekonomiczne'!AK$45</f>
        <v>1.022830360975518E-2</v>
      </c>
      <c r="AL79" s="171">
        <f>AK79*'Wskaźniki makroekonomiczne'!AL$45</f>
        <v>1.0445163376139509E-2</v>
      </c>
      <c r="AM79" s="171">
        <f>AL79*'Wskaźniki makroekonomiczne'!AM$45</f>
        <v>1.0659096346003698E-2</v>
      </c>
      <c r="AN79" s="171">
        <f>AM79*'Wskaźniki makroekonomiczne'!AN$45</f>
        <v>1.0869590877050717E-2</v>
      </c>
      <c r="AO79" s="171">
        <f>AN79*'Wskaźniki makroekonomiczne'!AO$45</f>
        <v>1.1084936328535142E-2</v>
      </c>
      <c r="AP79" s="171">
        <f>AO79*'Wskaźniki makroekonomiczne'!AP$45</f>
        <v>1.1287276820543788E-2</v>
      </c>
      <c r="AQ79" s="171">
        <f>AP79*'Wskaźniki makroekonomiczne'!AQ$45</f>
        <v>1.1493863941828438E-2</v>
      </c>
      <c r="AR79" s="171">
        <f>AQ79*'Wskaźniki makroekonomiczne'!AR$45</f>
        <v>1.1704707359089423E-2</v>
      </c>
      <c r="AS79" s="171">
        <f>AR79*'Wskaźniki makroekonomiczne'!AS$45</f>
        <v>1.1910497995240944E-2</v>
      </c>
      <c r="AT79" s="171">
        <f>AS79*'Wskaźniki makroekonomiczne'!AT$45</f>
        <v>1.211078638087155E-2</v>
      </c>
      <c r="AU79" s="171">
        <f>AT79*'Wskaźniki makroekonomiczne'!AU$45</f>
        <v>1.230512847698678E-2</v>
      </c>
      <c r="AV79" s="171">
        <f>AU79*'Wskaźniki makroekonomiczne'!AV$45</f>
        <v>1.2503022735911938E-2</v>
      </c>
      <c r="AW79" s="171">
        <f>AV79*'Wskaźniki makroekonomiczne'!AW$45</f>
        <v>1.2704436318662856E-2</v>
      </c>
      <c r="AX79" s="171">
        <f>AW79*'Wskaźniki makroekonomiczne'!AX$45</f>
        <v>1.2909405315443667E-2</v>
      </c>
      <c r="AY79" s="171">
        <f>AX79*'Wskaźniki makroekonomiczne'!AY$45</f>
        <v>1.3107525834692699E-2</v>
      </c>
      <c r="AZ79" s="171">
        <f>AY79*'Wskaźniki makroekonomiczne'!AZ$45</f>
        <v>1.330693795473931E-2</v>
      </c>
      <c r="BA79" s="171">
        <f>AZ79*'Wskaźniki makroekonomiczne'!BA$45</f>
        <v>1.3509383842876329E-2</v>
      </c>
      <c r="BB79" s="171">
        <f>BA79*'Wskaźniki makroekonomiczne'!BB$45</f>
        <v>1.3714909653514152E-2</v>
      </c>
      <c r="BC79" s="171">
        <f>BB79*'Wskaźniki makroekonomiczne'!BC$45</f>
        <v>1.3923562243236026E-2</v>
      </c>
      <c r="BD79" s="171">
        <f>BC79*'Wskaźniki makroekonomiczne'!BD$45</f>
        <v>1.4135389181480603E-2</v>
      </c>
      <c r="BE79" s="171">
        <f>BD79*'Wskaźniki makroekonomiczne'!BE$45</f>
        <v>1.4361803022654353E-2</v>
      </c>
      <c r="BF79" s="171">
        <f>BE79*'Wskaźniki makroekonomiczne'!BF$45</f>
        <v>1.4591843451452745E-2</v>
      </c>
      <c r="BG79" s="171">
        <f>BF79*'Wskaźniki makroekonomiczne'!BG$45</f>
        <v>1.4825568556805904E-2</v>
      </c>
      <c r="BH79" s="171">
        <f>BG79*'Wskaźniki makroekonomiczne'!BH$45</f>
        <v>1.5074956494682159E-2</v>
      </c>
      <c r="BI79" s="171">
        <f>BH79*'Wskaźniki makroekonomiczne'!BI$45</f>
        <v>1.5328539505639076E-2</v>
      </c>
    </row>
    <row r="80" spans="1:61" ht="12.75" customHeight="1">
      <c r="A80" s="450"/>
      <c r="B80" s="467" t="s">
        <v>41</v>
      </c>
      <c r="C80" s="468"/>
      <c r="D80" s="464"/>
      <c r="E80" s="465"/>
      <c r="F80" s="465"/>
      <c r="G80" s="465"/>
      <c r="H80" s="465"/>
      <c r="I80" s="465"/>
      <c r="J80" s="466"/>
      <c r="K80" s="21">
        <f t="shared" ref="K80:AU80" si="19">K78*$B$33+K79*$B$34</f>
        <v>2.9744536199999994E-3</v>
      </c>
      <c r="L80" s="22">
        <f t="shared" si="19"/>
        <v>3.2091046973796067E-3</v>
      </c>
      <c r="M80" s="22">
        <f t="shared" si="19"/>
        <v>3.3624557042029593E-3</v>
      </c>
      <c r="N80" s="22">
        <f t="shared" si="19"/>
        <v>3.4192108092571498E-3</v>
      </c>
      <c r="O80" s="22">
        <f t="shared" si="19"/>
        <v>3.5157669285351767E-3</v>
      </c>
      <c r="P80" s="22">
        <f t="shared" si="19"/>
        <v>3.6085857652025303E-3</v>
      </c>
      <c r="Q80" s="22">
        <f t="shared" si="19"/>
        <v>3.6906922951197253E-3</v>
      </c>
      <c r="R80" s="22">
        <f t="shared" si="19"/>
        <v>3.8937312694412307E-3</v>
      </c>
      <c r="S80" s="22">
        <f t="shared" si="19"/>
        <v>4.1107834597745264E-3</v>
      </c>
      <c r="T80" s="22">
        <f t="shared" si="19"/>
        <v>4.3550384238322404E-3</v>
      </c>
      <c r="U80" s="22">
        <f t="shared" si="19"/>
        <v>4.4364458876097468E-3</v>
      </c>
      <c r="V80" s="22">
        <f t="shared" si="19"/>
        <v>4.8884980140931917E-3</v>
      </c>
      <c r="W80" s="22">
        <f t="shared" si="19"/>
        <v>5.0448971811698912E-3</v>
      </c>
      <c r="X80" s="22">
        <f t="shared" si="19"/>
        <v>5.1827057545740119E-3</v>
      </c>
      <c r="Y80" s="22">
        <f t="shared" si="19"/>
        <v>5.316715238003214E-3</v>
      </c>
      <c r="Z80" s="22">
        <f t="shared" si="19"/>
        <v>5.4592417076009033E-3</v>
      </c>
      <c r="AA80" s="22">
        <f t="shared" si="19"/>
        <v>5.6020265633129999E-3</v>
      </c>
      <c r="AB80" s="22">
        <f t="shared" si="19"/>
        <v>5.7493882126482612E-3</v>
      </c>
      <c r="AC80" s="22">
        <f t="shared" si="19"/>
        <v>5.8968717169427289E-3</v>
      </c>
      <c r="AD80" s="22">
        <f t="shared" si="19"/>
        <v>6.0442656961897283E-3</v>
      </c>
      <c r="AE80" s="22">
        <f t="shared" si="19"/>
        <v>6.1913453842014302E-3</v>
      </c>
      <c r="AF80" s="22">
        <f t="shared" si="19"/>
        <v>6.3429849316377481E-3</v>
      </c>
      <c r="AG80" s="22">
        <f t="shared" si="19"/>
        <v>6.4941895241264263E-3</v>
      </c>
      <c r="AH80" s="22">
        <f t="shared" si="19"/>
        <v>6.6498941122271685E-3</v>
      </c>
      <c r="AI80" s="22">
        <f t="shared" si="19"/>
        <v>6.8048246128613061E-3</v>
      </c>
      <c r="AJ80" s="22">
        <f t="shared" si="19"/>
        <v>6.9586439313592437E-3</v>
      </c>
      <c r="AK80" s="22">
        <f t="shared" si="19"/>
        <v>7.1111063191631255E-3</v>
      </c>
      <c r="AL80" s="22">
        <f t="shared" si="19"/>
        <v>7.2618754900779445E-3</v>
      </c>
      <c r="AM80" s="22">
        <f t="shared" si="19"/>
        <v>7.4106098405549523E-3</v>
      </c>
      <c r="AN80" s="22">
        <f t="shared" si="19"/>
        <v>7.5569536573781172E-3</v>
      </c>
      <c r="AO80" s="22">
        <f t="shared" si="19"/>
        <v>7.7066700188863366E-3</v>
      </c>
      <c r="AP80" s="22">
        <f t="shared" si="19"/>
        <v>7.8473448371399659E-3</v>
      </c>
      <c r="AQ80" s="22">
        <f t="shared" si="19"/>
        <v>7.9909720738426289E-3</v>
      </c>
      <c r="AR80" s="22">
        <f t="shared" si="19"/>
        <v>8.1375584496526446E-3</v>
      </c>
      <c r="AS80" s="22">
        <f t="shared" si="19"/>
        <v>8.2806319395484669E-3</v>
      </c>
      <c r="AT80" s="22">
        <f t="shared" si="19"/>
        <v>8.4198800552726001E-3</v>
      </c>
      <c r="AU80" s="22">
        <f t="shared" si="19"/>
        <v>8.5549940840003308E-3</v>
      </c>
      <c r="AV80" s="22">
        <f t="shared" ref="AV80:AY80" si="20">AV78*$B$33+AV79*$B$34</f>
        <v>8.6925777116340138E-3</v>
      </c>
      <c r="AW80" s="22">
        <f t="shared" si="20"/>
        <v>8.8326081072608413E-3</v>
      </c>
      <c r="AX80" s="22">
        <f t="shared" si="20"/>
        <v>8.9751103621655958E-3</v>
      </c>
      <c r="AY80" s="22">
        <f t="shared" si="20"/>
        <v>9.1128512945958771E-3</v>
      </c>
      <c r="AZ80" s="22">
        <f t="shared" ref="AZ80:BI80" si="21">AZ78*$B$33+AZ79*$B$34</f>
        <v>9.2514901971044727E-3</v>
      </c>
      <c r="BA80" s="22">
        <f t="shared" si="21"/>
        <v>9.3922382907616377E-3</v>
      </c>
      <c r="BB80" s="22">
        <f t="shared" si="21"/>
        <v>9.5351276638717432E-3</v>
      </c>
      <c r="BC80" s="22">
        <f t="shared" si="21"/>
        <v>9.6801908929164734E-3</v>
      </c>
      <c r="BD80" s="22">
        <f t="shared" si="21"/>
        <v>9.8274610499817505E-3</v>
      </c>
      <c r="BE80" s="22">
        <f t="shared" si="21"/>
        <v>9.9848725776549296E-3</v>
      </c>
      <c r="BF80" s="22">
        <f t="shared" si="21"/>
        <v>1.0144805447200478E-2</v>
      </c>
      <c r="BG80" s="22">
        <f t="shared" si="21"/>
        <v>1.0307300044255532E-2</v>
      </c>
      <c r="BH80" s="22">
        <f t="shared" si="21"/>
        <v>1.0480684039159974E-2</v>
      </c>
      <c r="BI80" s="22">
        <f t="shared" si="21"/>
        <v>1.0656984608682404E-2</v>
      </c>
    </row>
    <row r="81" spans="1:61" ht="12.75" customHeight="1">
      <c r="A81" s="453" t="s">
        <v>65</v>
      </c>
      <c r="B81" s="458" t="s">
        <v>70</v>
      </c>
      <c r="C81" s="459"/>
      <c r="D81" s="411"/>
      <c r="E81" s="412"/>
      <c r="F81" s="412"/>
      <c r="G81" s="412"/>
      <c r="H81" s="412"/>
      <c r="I81" s="412"/>
      <c r="J81" s="413"/>
      <c r="K81" s="168">
        <f>M43*'Wskaźniki makroekonomiczne'!$K$25</f>
        <v>4.7672749799999997E-3</v>
      </c>
      <c r="L81" s="169">
        <f>K81*'Wskaźniki makroekonomiczne'!L$45</f>
        <v>5.1433595834714249E-3</v>
      </c>
      <c r="M81" s="169">
        <f>L81*'Wskaźniki makroekonomiczne'!M$45</f>
        <v>5.3891413341335109E-3</v>
      </c>
      <c r="N81" s="169">
        <f>M81*'Wskaźniki makroekonomiczne'!N$45</f>
        <v>5.4801049956587208E-3</v>
      </c>
      <c r="O81" s="169">
        <f>N81*'Wskaźniki makroekonomiczne'!O$45</f>
        <v>5.6348593238166539E-3</v>
      </c>
      <c r="P81" s="169">
        <f>O81*'Wskaźniki makroekonomiczne'!P$45</f>
        <v>5.7836237606670709E-3</v>
      </c>
      <c r="Q81" s="169">
        <f>P81*'Wskaźniki makroekonomiczne'!Q$45</f>
        <v>5.9152191579316159E-3</v>
      </c>
      <c r="R81" s="169">
        <f>Q81*'Wskaźniki makroekonomiczne'!R$45</f>
        <v>6.2406377880085493E-3</v>
      </c>
      <c r="S81" s="169">
        <f>R81*'Wskaźniki makroekonomiczne'!S$45</f>
        <v>6.588515956076982E-3</v>
      </c>
      <c r="T81" s="169">
        <f>S81*'Wskaźniki makroekonomiczne'!T$45</f>
        <v>6.9799930902516762E-3</v>
      </c>
      <c r="U81" s="169">
        <f>T81*'Wskaźniki makroekonomiczne'!U$45</f>
        <v>7.1104680664430221E-3</v>
      </c>
      <c r="V81" s="169">
        <f>U81*'Wskaźniki makroekonomiczne'!V$45</f>
        <v>7.834989967793202E-3</v>
      </c>
      <c r="W81" s="169">
        <f>V81*'Wskaźniki makroekonomiczne'!W$45</f>
        <v>8.0856571259846251E-3</v>
      </c>
      <c r="X81" s="169">
        <f>W81*'Wskaźniki makroekonomiczne'!X$45</f>
        <v>8.3065284011665727E-3</v>
      </c>
      <c r="Y81" s="169">
        <f>X81*'Wskaźniki makroekonomiczne'!Y$45</f>
        <v>8.5213107239229657E-3</v>
      </c>
      <c r="Z81" s="169">
        <f>Y81*'Wskaźniki makroekonomiczne'!Z$45</f>
        <v>8.7497435587576191E-3</v>
      </c>
      <c r="AA81" s="169">
        <f>Z81*'Wskaźniki makroekonomiczne'!AA$45</f>
        <v>8.9785905192824866E-3</v>
      </c>
      <c r="AB81" s="169">
        <f>AA81*'Wskaźniki makroekonomiczne'!AB$45</f>
        <v>9.2147728887650281E-3</v>
      </c>
      <c r="AC81" s="169">
        <f>AB81*'Wskaźniki makroekonomiczne'!AC$45</f>
        <v>9.4511505600315023E-3</v>
      </c>
      <c r="AD81" s="169">
        <f>AC81*'Wskaźniki makroekonomiczne'!AD$45</f>
        <v>9.687384745947927E-3</v>
      </c>
      <c r="AE81" s="169">
        <f>AD81*'Wskaźniki makroekonomiczne'!AE$45</f>
        <v>9.9231152048159989E-3</v>
      </c>
      <c r="AF81" s="169">
        <f>AE81*'Wskaźniki makroekonomiczne'!AF$45</f>
        <v>1.0166153931529002E-2</v>
      </c>
      <c r="AG81" s="169">
        <f>AF81*'Wskaźniki makroekonomiczne'!AG$45</f>
        <v>1.0408495538668391E-2</v>
      </c>
      <c r="AH81" s="169">
        <f>AG81*'Wskaźniki makroekonomiczne'!AH$45</f>
        <v>1.0658049467542183E-2</v>
      </c>
      <c r="AI81" s="169">
        <f>AH81*'Wskaźniki makroekonomiczne'!AI$45</f>
        <v>1.0906362735681827E-2</v>
      </c>
      <c r="AJ81" s="169">
        <f>AI81*'Wskaźniki makroekonomiczne'!AJ$45</f>
        <v>1.1152895068068934E-2</v>
      </c>
      <c r="AK81" s="169">
        <f>AJ81*'Wskaźniki makroekonomiczne'!AK$45</f>
        <v>1.139725259372721E-2</v>
      </c>
      <c r="AL81" s="169">
        <f>AK81*'Wskaźniki makroekonomiczne'!AL$45</f>
        <v>1.1638896333412604E-2</v>
      </c>
      <c r="AM81" s="169">
        <f>AL81*'Wskaźniki makroekonomiczne'!AM$45</f>
        <v>1.1877278785546985E-2</v>
      </c>
      <c r="AN81" s="169">
        <f>AM81*'Wskaźniki makroekonomiczne'!AN$45</f>
        <v>1.2111829834427948E-2</v>
      </c>
      <c r="AO81" s="169">
        <f>AN81*'Wskaźniki makroekonomiczne'!AO$45</f>
        <v>1.235178619465345E-2</v>
      </c>
      <c r="AP81" s="169">
        <f>AO81*'Wskaźniki makroekonomiczne'!AP$45</f>
        <v>1.2577251314320227E-2</v>
      </c>
      <c r="AQ81" s="169">
        <f>AP81*'Wskaźniki makroekonomiczne'!AQ$45</f>
        <v>1.2807448392323123E-2</v>
      </c>
      <c r="AR81" s="169">
        <f>AQ81*'Wskaźniki makroekonomiczne'!AR$45</f>
        <v>1.304238820012822E-2</v>
      </c>
      <c r="AS81" s="169">
        <f>AR81*'Wskaźniki makroekonomiczne'!AS$45</f>
        <v>1.3271697766125629E-2</v>
      </c>
      <c r="AT81" s="169">
        <f>AS81*'Wskaźniki makroekonomiczne'!AT$45</f>
        <v>1.3494876252971161E-2</v>
      </c>
      <c r="AU81" s="169">
        <f>AT81*'Wskaźniki makroekonomiczne'!AU$45</f>
        <v>1.3711428874356703E-2</v>
      </c>
      <c r="AV81" s="169">
        <f>AU81*'Wskaźniki makroekonomiczne'!AV$45</f>
        <v>1.3931939620016166E-2</v>
      </c>
      <c r="AW81" s="169">
        <f>AV81*'Wskaźniki makroekonomiczne'!AW$45</f>
        <v>1.4156371897938618E-2</v>
      </c>
      <c r="AX81" s="169">
        <f>AW81*'Wskaźniki makroekonomiczne'!AX$45</f>
        <v>1.4384765922922951E-2</v>
      </c>
      <c r="AY81" s="169">
        <f>AX81*'Wskaźniki makroekonomiczne'!AY$45</f>
        <v>1.4605528787229016E-2</v>
      </c>
      <c r="AZ81" s="169">
        <f>AY81*'Wskaźniki makroekonomiczne'!AZ$45</f>
        <v>1.4827730863852383E-2</v>
      </c>
      <c r="BA81" s="169">
        <f>AZ81*'Wskaźniki makroekonomiczne'!BA$45</f>
        <v>1.5053313424919347E-2</v>
      </c>
      <c r="BB81" s="169">
        <f>BA81*'Wskaźniki makroekonomiczne'!BB$45</f>
        <v>1.5282327899630063E-2</v>
      </c>
      <c r="BC81" s="169">
        <f>BB81*'Wskaźniki makroekonomiczne'!BC$45</f>
        <v>1.5514826499605866E-2</v>
      </c>
      <c r="BD81" s="169">
        <f>BC81*'Wskaźniki makroekonomiczne'!BD$45</f>
        <v>1.5750862230792681E-2</v>
      </c>
      <c r="BE81" s="169">
        <f>BD81*'Wskaźniki makroekonomiczne'!BE$45</f>
        <v>1.6003151939529146E-2</v>
      </c>
      <c r="BF81" s="169">
        <f>BE81*'Wskaźniki makroekonomiczne'!BF$45</f>
        <v>1.6259482703047355E-2</v>
      </c>
      <c r="BG81" s="169">
        <f>BF81*'Wskaźniki makroekonomiczne'!BG$45</f>
        <v>1.6519919249012305E-2</v>
      </c>
      <c r="BH81" s="169">
        <f>BG81*'Wskaźniki makroekonomiczne'!BH$45</f>
        <v>1.679780866550299E-2</v>
      </c>
      <c r="BI81" s="169">
        <f>BH81*'Wskaźniki makroekonomiczne'!BI$45</f>
        <v>1.708037259199784E-2</v>
      </c>
    </row>
    <row r="82" spans="1:61" ht="12.75" customHeight="1">
      <c r="A82" s="454"/>
      <c r="B82" s="460" t="s">
        <v>71</v>
      </c>
      <c r="C82" s="461"/>
      <c r="D82" s="414"/>
      <c r="E82" s="415"/>
      <c r="F82" s="415"/>
      <c r="G82" s="415"/>
      <c r="H82" s="415"/>
      <c r="I82" s="415"/>
      <c r="J82" s="416"/>
      <c r="K82" s="170">
        <f>M45*'Wskaźniki makroekonomiczne'!$K$25</f>
        <v>8.6788852199999999E-3</v>
      </c>
      <c r="L82" s="171">
        <f>K82*'Wskaźniki makroekonomiczne'!L$45</f>
        <v>9.3635520622172095E-3</v>
      </c>
      <c r="M82" s="171">
        <f>L82*'Wskaźniki makroekonomiczne'!M$45</f>
        <v>9.8110008903456222E-3</v>
      </c>
      <c r="N82" s="171">
        <f>M82*'Wskaźniki makroekonomiczne'!N$45</f>
        <v>9.9766014023530553E-3</v>
      </c>
      <c r="O82" s="171">
        <f>N82*'Wskaźniki makroekonomiczne'!O$45</f>
        <v>1.0258333640794421E-2</v>
      </c>
      <c r="P82" s="171">
        <f>O82*'Wskaźniki makroekonomiczne'!P$45</f>
        <v>1.0529161205316974E-2</v>
      </c>
      <c r="Q82" s="171">
        <f>P82*'Wskaźniki makroekonomiczne'!Q$45</f>
        <v>1.0768732313157557E-2</v>
      </c>
      <c r="R82" s="171">
        <f>Q82*'Wskaźniki makroekonomiczne'!R$45</f>
        <v>1.1361161101246332E-2</v>
      </c>
      <c r="S82" s="171">
        <f>R82*'Wskaźniki makroekonomiczne'!S$45</f>
        <v>1.1994477766191428E-2</v>
      </c>
      <c r="T82" s="171">
        <f>S82*'Wskaźniki makroekonomiczne'!T$45</f>
        <v>1.2707166907894077E-2</v>
      </c>
      <c r="U82" s="171">
        <f>T82*'Wskaźniki makroekonomiczne'!U$45</f>
        <v>1.2944698274806526E-2</v>
      </c>
      <c r="V82" s="171">
        <f>U82*'Wskaźniki makroekonomiczne'!V$45</f>
        <v>1.4263699684956851E-2</v>
      </c>
      <c r="W82" s="171">
        <f>V82*'Wskaźniki makroekonomiczne'!W$45</f>
        <v>1.472004246012585E-2</v>
      </c>
      <c r="X82" s="171">
        <f>W82*'Wskaźniki makroekonomiczne'!X$45</f>
        <v>1.5122141448277599E-2</v>
      </c>
      <c r="Y82" s="171">
        <f>X82*'Wskaźniki makroekonomiczne'!Y$45</f>
        <v>1.5513155420475136E-2</v>
      </c>
      <c r="Z82" s="171">
        <f>Y82*'Wskaźniki makroekonomiczne'!Z$45</f>
        <v>1.5929020324917709E-2</v>
      </c>
      <c r="AA82" s="171">
        <f>Z82*'Wskaźniki makroekonomiczne'!AA$45</f>
        <v>1.6345639150488624E-2</v>
      </c>
      <c r="AB82" s="171">
        <f>AA82*'Wskaźniki makroekonomiczne'!AB$45</f>
        <v>1.6775612182110686E-2</v>
      </c>
      <c r="AC82" s="171">
        <f>AB82*'Wskaźniki makroekonomiczne'!AC$45</f>
        <v>1.7205940763134267E-2</v>
      </c>
      <c r="AD82" s="171">
        <f>AC82*'Wskaźniki makroekonomiczne'!AD$45</f>
        <v>1.7636008127238527E-2</v>
      </c>
      <c r="AE82" s="171">
        <f>AD82*'Wskaźniki makroekonomiczne'!AE$45</f>
        <v>1.8065158449793221E-2</v>
      </c>
      <c r="AF82" s="171">
        <f>AE82*'Wskaźniki makroekonomiczne'!AF$45</f>
        <v>1.8507613567655352E-2</v>
      </c>
      <c r="AG82" s="171">
        <f>AF82*'Wskaźniki makroekonomiczne'!AG$45</f>
        <v>1.8948799570396292E-2</v>
      </c>
      <c r="AH82" s="171">
        <f>AG82*'Wskaźniki makroekonomiczne'!AH$45</f>
        <v>1.9403115697320374E-2</v>
      </c>
      <c r="AI82" s="171">
        <f>AH82*'Wskaźniki makroekonomiczne'!AI$45</f>
        <v>1.9855173185472034E-2</v>
      </c>
      <c r="AJ82" s="171">
        <f>AI82*'Wskaźniki makroekonomiczne'!AJ$45</f>
        <v>2.0303988457253688E-2</v>
      </c>
      <c r="AK82" s="171">
        <f>AJ82*'Wskaźniki makroekonomiczne'!AK$45</f>
        <v>2.0748844465503371E-2</v>
      </c>
      <c r="AL82" s="171">
        <f>AK82*'Wskaźniki makroekonomiczne'!AL$45</f>
        <v>2.1188759991597295E-2</v>
      </c>
      <c r="AM82" s="171">
        <f>AL82*'Wskaźniki makroekonomiczne'!AM$45</f>
        <v>2.1622738301893221E-2</v>
      </c>
      <c r="AN82" s="171">
        <f>AM82*'Wskaźniki makroekonomiczne'!AN$45</f>
        <v>2.2049741493445744E-2</v>
      </c>
      <c r="AO82" s="171">
        <f>AN82*'Wskaźniki makroekonomiczne'!AO$45</f>
        <v>2.2486585123599863E-2</v>
      </c>
      <c r="AP82" s="171">
        <f>AO82*'Wskaźniki makroekonomiczne'!AP$45</f>
        <v>2.2897047264531688E-2</v>
      </c>
      <c r="AQ82" s="171">
        <f>AP82*'Wskaźniki makroekonomiczne'!AQ$45</f>
        <v>2.3316123996280549E-2</v>
      </c>
      <c r="AR82" s="171">
        <f>AQ82*'Wskaźniki makroekonomiczne'!AR$45</f>
        <v>2.3743834928438547E-2</v>
      </c>
      <c r="AS82" s="171">
        <f>AR82*'Wskaźniki makroekonomiczne'!AS$45</f>
        <v>2.4161295933203063E-2</v>
      </c>
      <c r="AT82" s="171">
        <f>AS82*'Wskaźniki makroekonomiczne'!AT$45</f>
        <v>2.4567595229768004E-2</v>
      </c>
      <c r="AU82" s="171">
        <f>AT82*'Wskaźniki makroekonomiczne'!AU$45</f>
        <v>2.4961832053316042E-2</v>
      </c>
      <c r="AV82" s="171">
        <f>AU82*'Wskaźniki makroekonomiczne'!AV$45</f>
        <v>2.5363274692849935E-2</v>
      </c>
      <c r="AW82" s="171">
        <f>AV82*'Wskaźniki makroekonomiczne'!AW$45</f>
        <v>2.5771856532144657E-2</v>
      </c>
      <c r="AX82" s="171">
        <f>AW82*'Wskaźniki makroekonomiczne'!AX$45</f>
        <v>2.6187650782757158E-2</v>
      </c>
      <c r="AY82" s="171">
        <f>AX82*'Wskaźniki makroekonomiczne'!AY$45</f>
        <v>2.6589552407519482E-2</v>
      </c>
      <c r="AZ82" s="171">
        <f>AY82*'Wskaźniki makroekonomiczne'!AZ$45</f>
        <v>2.6994074136756894E-2</v>
      </c>
      <c r="BA82" s="171">
        <f>AZ82*'Wskaźniki makroekonomiczne'!BA$45</f>
        <v>2.7404750081263418E-2</v>
      </c>
      <c r="BB82" s="171">
        <f>BA82*'Wskaźniki makroekonomiczne'!BB$45</f>
        <v>2.7821673868557287E-2</v>
      </c>
      <c r="BC82" s="171">
        <f>BB82*'Wskaźniki makroekonomiczne'!BC$45</f>
        <v>2.8244940550564517E-2</v>
      </c>
      <c r="BD82" s="171">
        <f>BC82*'Wskaźniki makroekonomiczne'!BD$45</f>
        <v>2.8674646625289232E-2</v>
      </c>
      <c r="BE82" s="171">
        <f>BD82*'Wskaźniki makroekonomiczne'!BE$45</f>
        <v>2.913394327452741E-2</v>
      </c>
      <c r="BF82" s="171">
        <f>BE82*'Wskaźniki makroekonomiczne'!BF$45</f>
        <v>2.9600596715804148E-2</v>
      </c>
      <c r="BG82" s="171">
        <f>BF82*'Wskaźniki makroekonomiczne'!BG$45</f>
        <v>3.0074724786663412E-2</v>
      </c>
      <c r="BH82" s="171">
        <f>BG82*'Wskaźniki makroekonomiczne'!BH$45</f>
        <v>3.0580626032069527E-2</v>
      </c>
      <c r="BI82" s="171">
        <f>BH82*'Wskaźniki makroekonomiczne'!BI$45</f>
        <v>3.1095037282867846E-2</v>
      </c>
    </row>
    <row r="83" spans="1:61" ht="12.75" customHeight="1">
      <c r="A83" s="455"/>
      <c r="B83" s="467" t="s">
        <v>41</v>
      </c>
      <c r="C83" s="468"/>
      <c r="D83" s="464"/>
      <c r="E83" s="465"/>
      <c r="F83" s="465"/>
      <c r="G83" s="465"/>
      <c r="H83" s="465"/>
      <c r="I83" s="465"/>
      <c r="J83" s="466"/>
      <c r="K83" s="21">
        <f t="shared" ref="K83:AU83" si="22">K81*$B$33+K82*$B$34</f>
        <v>6.0711450599999998E-3</v>
      </c>
      <c r="L83" s="22">
        <f t="shared" si="22"/>
        <v>6.5500904097200198E-3</v>
      </c>
      <c r="M83" s="22">
        <f t="shared" si="22"/>
        <v>6.8630945195375485E-3</v>
      </c>
      <c r="N83" s="22">
        <f t="shared" si="22"/>
        <v>6.9789371312234992E-3</v>
      </c>
      <c r="O83" s="22">
        <f t="shared" si="22"/>
        <v>7.1760174294759095E-3</v>
      </c>
      <c r="P83" s="22">
        <f t="shared" si="22"/>
        <v>7.3654695755503725E-3</v>
      </c>
      <c r="Q83" s="22">
        <f t="shared" si="22"/>
        <v>7.5330568763402623E-3</v>
      </c>
      <c r="R83" s="22">
        <f t="shared" si="22"/>
        <v>7.9474788924211448E-3</v>
      </c>
      <c r="S83" s="22">
        <f t="shared" si="22"/>
        <v>8.3905032261151306E-3</v>
      </c>
      <c r="T83" s="22">
        <f t="shared" si="22"/>
        <v>8.8890510294658102E-3</v>
      </c>
      <c r="U83" s="22">
        <f t="shared" si="22"/>
        <v>9.0552114692308561E-3</v>
      </c>
      <c r="V83" s="22">
        <f t="shared" si="22"/>
        <v>9.9778932068477523E-3</v>
      </c>
      <c r="W83" s="22">
        <f t="shared" si="22"/>
        <v>1.0297118904031701E-2</v>
      </c>
      <c r="X83" s="22">
        <f t="shared" si="22"/>
        <v>1.0578399416870249E-2</v>
      </c>
      <c r="Y83" s="22">
        <f t="shared" si="22"/>
        <v>1.0851925622773689E-2</v>
      </c>
      <c r="Z83" s="22">
        <f t="shared" si="22"/>
        <v>1.1142835814144316E-2</v>
      </c>
      <c r="AA83" s="22">
        <f t="shared" si="22"/>
        <v>1.14342733963512E-2</v>
      </c>
      <c r="AB83" s="22">
        <f t="shared" si="22"/>
        <v>1.1735052653213581E-2</v>
      </c>
      <c r="AC83" s="22">
        <f t="shared" si="22"/>
        <v>1.2036080627732423E-2</v>
      </c>
      <c r="AD83" s="22">
        <f t="shared" si="22"/>
        <v>1.2336925873044795E-2</v>
      </c>
      <c r="AE83" s="22">
        <f t="shared" si="22"/>
        <v>1.2637129619808406E-2</v>
      </c>
      <c r="AF83" s="22">
        <f t="shared" si="22"/>
        <v>1.2946640476904452E-2</v>
      </c>
      <c r="AG83" s="22">
        <f t="shared" si="22"/>
        <v>1.3255263549244358E-2</v>
      </c>
      <c r="AH83" s="22">
        <f t="shared" si="22"/>
        <v>1.3573071544134913E-2</v>
      </c>
      <c r="AI83" s="22">
        <f t="shared" si="22"/>
        <v>1.3889299552278564E-2</v>
      </c>
      <c r="AJ83" s="22">
        <f t="shared" si="22"/>
        <v>1.4203259531130519E-2</v>
      </c>
      <c r="AK83" s="22">
        <f t="shared" si="22"/>
        <v>1.4514449884319264E-2</v>
      </c>
      <c r="AL83" s="22">
        <f t="shared" si="22"/>
        <v>1.4822184219474168E-2</v>
      </c>
      <c r="AM83" s="22">
        <f t="shared" si="22"/>
        <v>1.512576529099573E-2</v>
      </c>
      <c r="AN83" s="22">
        <f t="shared" si="22"/>
        <v>1.5424467054100546E-2</v>
      </c>
      <c r="AO83" s="22">
        <f t="shared" si="22"/>
        <v>1.5730052504302254E-2</v>
      </c>
      <c r="AP83" s="22">
        <f t="shared" si="22"/>
        <v>1.6017183297724048E-2</v>
      </c>
      <c r="AQ83" s="22">
        <f t="shared" si="22"/>
        <v>1.631034026030893E-2</v>
      </c>
      <c r="AR83" s="22">
        <f t="shared" si="22"/>
        <v>1.6609537109564997E-2</v>
      </c>
      <c r="AS83" s="22">
        <f t="shared" si="22"/>
        <v>1.6901563821818108E-2</v>
      </c>
      <c r="AT83" s="22">
        <f t="shared" si="22"/>
        <v>1.7185782578570109E-2</v>
      </c>
      <c r="AU83" s="22">
        <f t="shared" si="22"/>
        <v>1.746156326734315E-2</v>
      </c>
      <c r="AV83" s="22">
        <f t="shared" ref="AV83:AY83" si="23">AV81*$B$33+AV82*$B$34</f>
        <v>1.774238464429409E-2</v>
      </c>
      <c r="AW83" s="22">
        <f t="shared" si="23"/>
        <v>1.8028200109340631E-2</v>
      </c>
      <c r="AX83" s="22">
        <f t="shared" si="23"/>
        <v>1.831906087620102E-2</v>
      </c>
      <c r="AY83" s="22">
        <f t="shared" si="23"/>
        <v>1.8600203327325839E-2</v>
      </c>
      <c r="AZ83" s="22">
        <f t="shared" ref="AZ83:BI83" si="24">AZ81*$B$33+AZ82*$B$34</f>
        <v>1.888317862148722E-2</v>
      </c>
      <c r="BA83" s="22">
        <f t="shared" si="24"/>
        <v>1.9170458977034038E-2</v>
      </c>
      <c r="BB83" s="22">
        <f t="shared" si="24"/>
        <v>1.9462109889272473E-2</v>
      </c>
      <c r="BC83" s="22">
        <f t="shared" si="24"/>
        <v>1.9758197849925416E-2</v>
      </c>
      <c r="BD83" s="22">
        <f t="shared" si="24"/>
        <v>2.005879036229153E-2</v>
      </c>
      <c r="BE83" s="22">
        <f t="shared" si="24"/>
        <v>2.0380082384528569E-2</v>
      </c>
      <c r="BF83" s="22">
        <f t="shared" si="24"/>
        <v>2.0706520707299621E-2</v>
      </c>
      <c r="BG83" s="22">
        <f t="shared" si="24"/>
        <v>2.1038187761562674E-2</v>
      </c>
      <c r="BH83" s="22">
        <f t="shared" si="24"/>
        <v>2.1392081121025169E-2</v>
      </c>
      <c r="BI83" s="22">
        <f t="shared" si="24"/>
        <v>2.1751927488954506E-2</v>
      </c>
    </row>
    <row r="84" spans="1:61" ht="12.75" customHeight="1">
      <c r="A84" s="453" t="s">
        <v>53</v>
      </c>
      <c r="B84" s="458" t="s">
        <v>70</v>
      </c>
      <c r="C84" s="459"/>
      <c r="D84" s="411"/>
      <c r="E84" s="412"/>
      <c r="F84" s="412"/>
      <c r="G84" s="412"/>
      <c r="H84" s="412"/>
      <c r="I84" s="412"/>
      <c r="J84" s="413"/>
      <c r="K84" s="168">
        <f>M47*'Wskaźniki makroekonomiczne'!$K$25</f>
        <v>1.16125929E-2</v>
      </c>
      <c r="L84" s="169">
        <f>K84*'Wskaźniki makroekonomiczne'!L$45</f>
        <v>1.2528696421276547E-2</v>
      </c>
      <c r="M84" s="169">
        <f>L84*'Wskaźniki makroekonomiczne'!M$45</f>
        <v>1.3127395557504706E-2</v>
      </c>
      <c r="N84" s="169">
        <f>M84*'Wskaźniki makroekonomiczne'!N$45</f>
        <v>1.3348973707373805E-2</v>
      </c>
      <c r="O84" s="169">
        <f>N84*'Wskaźniki makroekonomiczne'!O$45</f>
        <v>1.3725939378527745E-2</v>
      </c>
      <c r="P84" s="169">
        <f>O84*'Wskaźniki makroekonomiczne'!P$45</f>
        <v>1.4088314288804402E-2</v>
      </c>
      <c r="Q84" s="169">
        <f>P84*'Wskaźniki makroekonomiczne'!Q$45</f>
        <v>1.4408867179577012E-2</v>
      </c>
      <c r="R84" s="169">
        <f>Q84*'Wskaźniki makroekonomiczne'!R$45</f>
        <v>1.5201553586174669E-2</v>
      </c>
      <c r="S84" s="169">
        <f>R84*'Wskaźniki makroekonomiczne'!S$45</f>
        <v>1.6048949123777263E-2</v>
      </c>
      <c r="T84" s="169">
        <f>S84*'Wskaźniki makroekonomiczne'!T$45</f>
        <v>1.7002547271125875E-2</v>
      </c>
      <c r="U84" s="169">
        <f>T84*'Wskaźniki makroekonomiczne'!U$45</f>
        <v>1.7320370931079153E-2</v>
      </c>
      <c r="V84" s="169">
        <f>U84*'Wskaźniki makroekonomiczne'!V$45</f>
        <v>1.9085231972829589E-2</v>
      </c>
      <c r="W84" s="169">
        <f>V84*'Wskaźniki makroekonomiczne'!W$45</f>
        <v>1.9695831460731773E-2</v>
      </c>
      <c r="X84" s="169">
        <f>W84*'Wskaźniki makroekonomiczne'!X$45</f>
        <v>2.0233851233610874E-2</v>
      </c>
      <c r="Y84" s="169">
        <f>X84*'Wskaźniki makroekonomiczne'!Y$45</f>
        <v>2.0757038942889269E-2</v>
      </c>
      <c r="Z84" s="169">
        <f>Y84*'Wskaźniki makroekonomiczne'!Z$45</f>
        <v>2.1313477899537782E-2</v>
      </c>
      <c r="AA84" s="169">
        <f>Z84*'Wskaźniki makroekonomiczne'!AA$45</f>
        <v>2.1870925623893228E-2</v>
      </c>
      <c r="AB84" s="169">
        <f>AA84*'Wskaźniki makroekonomiczne'!AB$45</f>
        <v>2.2446241652119933E-2</v>
      </c>
      <c r="AC84" s="169">
        <f>AB84*'Wskaźniki makroekonomiczne'!AC$45</f>
        <v>2.3022033415461343E-2</v>
      </c>
      <c r="AD84" s="169">
        <f>AC84*'Wskaźniki makroekonomiczne'!AD$45</f>
        <v>2.3597475663206479E-2</v>
      </c>
      <c r="AE84" s="169">
        <f>AD84*'Wskaźniki makroekonomiczne'!AE$45</f>
        <v>2.417169088352614E-2</v>
      </c>
      <c r="AF84" s="169">
        <f>AE84*'Wskaźniki makroekonomiczne'!AF$45</f>
        <v>2.4763708294750119E-2</v>
      </c>
      <c r="AG84" s="169">
        <f>AF84*'Wskaźniki makroekonomiczne'!AG$45</f>
        <v>2.5354027594192217E-2</v>
      </c>
      <c r="AH84" s="169">
        <f>AG84*'Wskaźniki makroekonomiczne'!AH$45</f>
        <v>2.5961915369654018E-2</v>
      </c>
      <c r="AI84" s="169">
        <f>AH84*'Wskaźniki makroekonomiczne'!AI$45</f>
        <v>2.6566781022814692E-2</v>
      </c>
      <c r="AJ84" s="169">
        <f>AI84*'Wskaźniki makroekonomiczne'!AJ$45</f>
        <v>2.716730849914226E-2</v>
      </c>
      <c r="AK84" s="169">
        <f>AJ84*'Wskaźniki makroekonomiczne'!AK$45</f>
        <v>2.7762538369335496E-2</v>
      </c>
      <c r="AL84" s="169">
        <f>AK84*'Wskaźniki makroekonomiczne'!AL$45</f>
        <v>2.8351157735235815E-2</v>
      </c>
      <c r="AM84" s="169">
        <f>AL84*'Wskaźniki makroekonomiczne'!AM$45</f>
        <v>2.8931832939152899E-2</v>
      </c>
      <c r="AN84" s="169">
        <f>AM84*'Wskaźniki makroekonomiczne'!AN$45</f>
        <v>2.9503175237709092E-2</v>
      </c>
      <c r="AO84" s="169">
        <f>AN84*'Wskaźniki makroekonomiczne'!AO$45</f>
        <v>3.0087684320309671E-2</v>
      </c>
      <c r="AP84" s="169">
        <f>AO84*'Wskaźniki makroekonomiczne'!AP$45</f>
        <v>3.0636894227190282E-2</v>
      </c>
      <c r="AQ84" s="169">
        <f>AP84*'Wskaźniki makroekonomiczne'!AQ$45</f>
        <v>3.1197630699248618E-2</v>
      </c>
      <c r="AR84" s="169">
        <f>AQ84*'Wskaźniki makroekonomiczne'!AR$45</f>
        <v>3.1769919974671289E-2</v>
      </c>
      <c r="AS84" s="169">
        <f>AR84*'Wskaźniki makroekonomiczne'!AS$45</f>
        <v>3.2328494558511132E-2</v>
      </c>
      <c r="AT84" s="169">
        <f>AS84*'Wskaźniki makroekonomiczne'!AT$45</f>
        <v>3.2872134462365636E-2</v>
      </c>
      <c r="AU84" s="169">
        <f>AT84*'Wskaźniki makroekonomiczne'!AU$45</f>
        <v>3.3399634437535547E-2</v>
      </c>
      <c r="AV84" s="169">
        <f>AU84*'Wskaźniki makroekonomiczne'!AV$45</f>
        <v>3.3936775997475264E-2</v>
      </c>
      <c r="AW84" s="169">
        <f>AV84*'Wskaźniki makroekonomiczne'!AW$45</f>
        <v>3.4483470007799187E-2</v>
      </c>
      <c r="AX84" s="169">
        <f>AW84*'Wskaźniki makroekonomiczne'!AX$45</f>
        <v>3.5039814427632814E-2</v>
      </c>
      <c r="AY84" s="169">
        <f>AX84*'Wskaźniki makroekonomiczne'!AY$45</f>
        <v>3.557757012273733E-2</v>
      </c>
      <c r="AZ84" s="169">
        <f>AY84*'Wskaźniki makroekonomiczne'!AZ$45</f>
        <v>3.6118831591435273E-2</v>
      </c>
      <c r="BA84" s="169">
        <f>AZ84*'Wskaźniki makroekonomiczne'!BA$45</f>
        <v>3.6668327573521467E-2</v>
      </c>
      <c r="BB84" s="169">
        <f>BA84*'Wskaźniki makroekonomiczne'!BB$45</f>
        <v>3.7226183345252697E-2</v>
      </c>
      <c r="BC84" s="169">
        <f>BB84*'Wskaźniki makroekonomiczne'!BC$45</f>
        <v>3.7792526088783494E-2</v>
      </c>
      <c r="BD84" s="169">
        <f>BC84*'Wskaźniki makroekonomiczne'!BD$45</f>
        <v>3.8367484921161633E-2</v>
      </c>
      <c r="BE84" s="169">
        <f>BD84*'Wskaźniki makroekonomiczne'!BE$45</f>
        <v>3.8982036775776101E-2</v>
      </c>
      <c r="BF84" s="169">
        <f>BE84*'Wskaźniki makroekonomiczne'!BF$45</f>
        <v>3.9606432225371739E-2</v>
      </c>
      <c r="BG84" s="169">
        <f>BF84*'Wskaźniki makroekonomiczne'!BG$45</f>
        <v>4.0240828939901739E-2</v>
      </c>
      <c r="BH84" s="169">
        <f>BG84*'Wskaźniki makroekonomiczne'!BH$45</f>
        <v>4.0917739056994432E-2</v>
      </c>
      <c r="BI84" s="169">
        <f>BH84*'Wskaźniki makroekonomiczne'!BI$45</f>
        <v>4.1606035801020347E-2</v>
      </c>
    </row>
    <row r="85" spans="1:61" ht="12.75" customHeight="1">
      <c r="A85" s="454"/>
      <c r="B85" s="460" t="s">
        <v>71</v>
      </c>
      <c r="C85" s="461"/>
      <c r="D85" s="414"/>
      <c r="E85" s="415"/>
      <c r="F85" s="415"/>
      <c r="G85" s="415"/>
      <c r="H85" s="415"/>
      <c r="I85" s="415"/>
      <c r="J85" s="416"/>
      <c r="K85" s="170">
        <f>M49*'Wskaźniki makroekonomiczne'!$K$25</f>
        <v>2.1513856319999997E-2</v>
      </c>
      <c r="L85" s="171">
        <f>K85*'Wskaźniki makroekonomiczne'!L$45</f>
        <v>2.321105863310181E-2</v>
      </c>
      <c r="M85" s="171">
        <f>L85*'Wskaźniki makroekonomiczne'!M$45</f>
        <v>2.4320227559166609E-2</v>
      </c>
      <c r="N85" s="171">
        <f>M85*'Wskaźniki makroekonomiczne'!N$45</f>
        <v>2.4730730236818838E-2</v>
      </c>
      <c r="O85" s="171">
        <f>N85*'Wskaźniki makroekonomiczne'!O$45</f>
        <v>2.5429108743377716E-2</v>
      </c>
      <c r="P85" s="171">
        <f>O85*'Wskaźniki makroekonomiczne'!P$45</f>
        <v>2.6100455945574468E-2</v>
      </c>
      <c r="Q85" s="171">
        <f>P85*'Wskaźniki makroekonomiczne'!Q$45</f>
        <v>2.669432235374267E-2</v>
      </c>
      <c r="R85" s="171">
        <f>Q85*'Wskaźniki makroekonomiczne'!R$45</f>
        <v>2.8162878222807806E-2</v>
      </c>
      <c r="S85" s="171">
        <f>R85*'Wskaźniki makroekonomiczne'!S$45</f>
        <v>2.9732789955629453E-2</v>
      </c>
      <c r="T85" s="171">
        <f>S85*'Wskaźniki makroekonomiczne'!T$45</f>
        <v>3.1499455997033202E-2</v>
      </c>
      <c r="U85" s="171">
        <f>T85*'Wskaźniki makroekonomiczne'!U$45</f>
        <v>3.2088266145999272E-2</v>
      </c>
      <c r="V85" s="171">
        <f>U85*'Wskaźniki makroekonomiczne'!V$45</f>
        <v>3.5357903444400082E-2</v>
      </c>
      <c r="W85" s="171">
        <f>V85*'Wskaźniki makroekonomiczne'!W$45</f>
        <v>3.6489119337776758E-2</v>
      </c>
      <c r="X85" s="171">
        <f>W85*'Wskaźniki makroekonomiczne'!X$45</f>
        <v>3.7485871759110674E-2</v>
      </c>
      <c r="Y85" s="171">
        <f>X85*'Wskaźniki makroekonomiczne'!Y$45</f>
        <v>3.8455145831036965E-2</v>
      </c>
      <c r="Z85" s="171">
        <f>Y85*'Wskaźniki makroekonomiczne'!Z$45</f>
        <v>3.9486022213880527E-2</v>
      </c>
      <c r="AA85" s="171">
        <f>Z85*'Wskaźniki makroekonomiczne'!AA$45</f>
        <v>4.0518767471633778E-2</v>
      </c>
      <c r="AB85" s="171">
        <f>AA85*'Wskaźniki makroekonomiczne'!AB$45</f>
        <v>4.1584616113401147E-2</v>
      </c>
      <c r="AC85" s="171">
        <f>AB85*'Wskaźniki makroekonomiczne'!AC$45</f>
        <v>4.2651346117065232E-2</v>
      </c>
      <c r="AD85" s="171">
        <f>AC85*'Wskaźniki makroekonomiczne'!AD$45</f>
        <v>4.3717428597098325E-2</v>
      </c>
      <c r="AE85" s="171">
        <f>AD85*'Wskaźniki makroekonomiczne'!AE$45</f>
        <v>4.4781237847374748E-2</v>
      </c>
      <c r="AF85" s="171">
        <f>AE85*'Wskaźniki makroekonomiczne'!AF$45</f>
        <v>4.5878027998694962E-2</v>
      </c>
      <c r="AG85" s="171">
        <f>AF85*'Wskaźniki makroekonomiczne'!AG$45</f>
        <v>4.6971672174503487E-2</v>
      </c>
      <c r="AH85" s="171">
        <f>AG85*'Wskaźniki makroekonomiczne'!AH$45</f>
        <v>4.8097864263780092E-2</v>
      </c>
      <c r="AI85" s="171">
        <f>AH85*'Wskaźniki makroekonomiczne'!AI$45</f>
        <v>4.9218457473846185E-2</v>
      </c>
      <c r="AJ85" s="171">
        <f>AI85*'Wskaźniki makroekonomiczne'!AJ$45</f>
        <v>5.0331013640516203E-2</v>
      </c>
      <c r="AK85" s="171">
        <f>AJ85*'Wskaźniki makroekonomiczne'!AK$45</f>
        <v>5.1433755294768936E-2</v>
      </c>
      <c r="AL85" s="171">
        <f>AK85*'Wskaźniki makroekonomiczne'!AL$45</f>
        <v>5.2524250120015846E-2</v>
      </c>
      <c r="AM85" s="171">
        <f>AL85*'Wskaźniki makroekonomiczne'!AM$45</f>
        <v>5.3600027339904335E-2</v>
      </c>
      <c r="AN85" s="171">
        <f>AM85*'Wskaźniki makroekonomiczne'!AN$45</f>
        <v>5.4658514124597914E-2</v>
      </c>
      <c r="AO85" s="171">
        <f>AN85*'Wskaźniki makroekonomiczne'!AO$45</f>
        <v>5.5741394109205304E-2</v>
      </c>
      <c r="AP85" s="171">
        <f>AO85*'Wskaźniki makroekonomiczne'!AP$45</f>
        <v>5.6758877726163066E-2</v>
      </c>
      <c r="AQ85" s="171">
        <f>AP85*'Wskaźniki makroekonomiczne'!AQ$45</f>
        <v>5.7797715821765877E-2</v>
      </c>
      <c r="AR85" s="171">
        <f>AQ85*'Wskaźniki makroekonomiczne'!AR$45</f>
        <v>5.8857957005706826E-2</v>
      </c>
      <c r="AS85" s="171">
        <f>AR85*'Wskaźniki makroekonomiczne'!AS$45</f>
        <v>5.9892789918925902E-2</v>
      </c>
      <c r="AT85" s="171">
        <f>AS85*'Wskaźniki makroekonomiczne'!AT$45</f>
        <v>6.0899954372382666E-2</v>
      </c>
      <c r="AU85" s="171">
        <f>AT85*'Wskaźniki makroekonomiczne'!AU$45</f>
        <v>6.1877217484276395E-2</v>
      </c>
      <c r="AV85" s="171">
        <f>AU85*'Wskaźniki makroekonomiczne'!AV$45</f>
        <v>6.287234290058577E-2</v>
      </c>
      <c r="AW85" s="171">
        <f>AV85*'Wskaźniki makroekonomiczne'!AW$45</f>
        <v>6.388516548813325E-2</v>
      </c>
      <c r="AX85" s="171">
        <f>AW85*'Wskaźniki makroekonomiczne'!AX$45</f>
        <v>6.4915866729088181E-2</v>
      </c>
      <c r="AY85" s="171">
        <f>AX85*'Wskaźniki makroekonomiczne'!AY$45</f>
        <v>6.5912129911597603E-2</v>
      </c>
      <c r="AZ85" s="171">
        <f>AY85*'Wskaźniki makroekonomiczne'!AZ$45</f>
        <v>6.6914888000974851E-2</v>
      </c>
      <c r="BA85" s="171">
        <f>AZ85*'Wskaźniki makroekonomiczne'!BA$45</f>
        <v>6.7932901609892432E-2</v>
      </c>
      <c r="BB85" s="171">
        <f>BA85*'Wskaźniki makroekonomiczne'!BB$45</f>
        <v>6.8966402829099771E-2</v>
      </c>
      <c r="BC85" s="171">
        <f>BB85*'Wskaźniki makroekonomiczne'!BC$45</f>
        <v>7.0015627280272622E-2</v>
      </c>
      <c r="BD85" s="171">
        <f>BC85*'Wskaźniki makroekonomiczne'!BD$45</f>
        <v>7.1080814169731069E-2</v>
      </c>
      <c r="BE85" s="171">
        <f>BD85*'Wskaźniki makroekonomiczne'!BE$45</f>
        <v>7.2219352342490495E-2</v>
      </c>
      <c r="BF85" s="171">
        <f>BE85*'Wskaźniki makroekonomiczne'!BF$45</f>
        <v>7.3376127070162417E-2</v>
      </c>
      <c r="BG85" s="171">
        <f>BF85*'Wskaźniki makroekonomiczne'!BG$45</f>
        <v>7.4551430457081153E-2</v>
      </c>
      <c r="BH85" s="171">
        <f>BG85*'Wskaźniki makroekonomiczne'!BH$45</f>
        <v>7.5805495516116039E-2</v>
      </c>
      <c r="BI85" s="171">
        <f>BH85*'Wskaźniki makroekonomiczne'!BI$45</f>
        <v>7.7080655799785111E-2</v>
      </c>
    </row>
    <row r="86" spans="1:61" ht="12.75" customHeight="1">
      <c r="A86" s="455"/>
      <c r="B86" s="467" t="s">
        <v>41</v>
      </c>
      <c r="C86" s="468"/>
      <c r="D86" s="464"/>
      <c r="E86" s="465"/>
      <c r="F86" s="465"/>
      <c r="G86" s="465"/>
      <c r="H86" s="465"/>
      <c r="I86" s="465"/>
      <c r="J86" s="466"/>
      <c r="K86" s="21">
        <f t="shared" ref="K86:AU86" si="25">K84*$B$33+K85*$B$34</f>
        <v>1.4913014039999999E-2</v>
      </c>
      <c r="L86" s="22">
        <f t="shared" si="25"/>
        <v>1.6089483825218302E-2</v>
      </c>
      <c r="M86" s="22">
        <f t="shared" si="25"/>
        <v>1.6858339558058676E-2</v>
      </c>
      <c r="N86" s="22">
        <f t="shared" si="25"/>
        <v>1.7142892550522149E-2</v>
      </c>
      <c r="O86" s="22">
        <f t="shared" si="25"/>
        <v>1.7626995833477738E-2</v>
      </c>
      <c r="P86" s="22">
        <f t="shared" si="25"/>
        <v>1.8092361507727757E-2</v>
      </c>
      <c r="Q86" s="22">
        <f t="shared" si="25"/>
        <v>1.8504018904298897E-2</v>
      </c>
      <c r="R86" s="22">
        <f t="shared" si="25"/>
        <v>1.9521995131719046E-2</v>
      </c>
      <c r="S86" s="22">
        <f t="shared" si="25"/>
        <v>2.0610229401061327E-2</v>
      </c>
      <c r="T86" s="22">
        <f t="shared" si="25"/>
        <v>2.1834850179761653E-2</v>
      </c>
      <c r="U86" s="22">
        <f t="shared" si="25"/>
        <v>2.2243002669385861E-2</v>
      </c>
      <c r="V86" s="22">
        <f t="shared" si="25"/>
        <v>2.4509455796686421E-2</v>
      </c>
      <c r="W86" s="22">
        <f t="shared" si="25"/>
        <v>2.5293594086413435E-2</v>
      </c>
      <c r="X86" s="22">
        <f t="shared" si="25"/>
        <v>2.5984524742110809E-2</v>
      </c>
      <c r="Y86" s="22">
        <f t="shared" si="25"/>
        <v>2.6656407905605167E-2</v>
      </c>
      <c r="Z86" s="22">
        <f t="shared" si="25"/>
        <v>2.7370992670985365E-2</v>
      </c>
      <c r="AA86" s="22">
        <f t="shared" si="25"/>
        <v>2.8086872906473413E-2</v>
      </c>
      <c r="AB86" s="22">
        <f t="shared" si="25"/>
        <v>2.8825699805880338E-2</v>
      </c>
      <c r="AC86" s="22">
        <f t="shared" si="25"/>
        <v>2.9565137649329307E-2</v>
      </c>
      <c r="AD86" s="22">
        <f t="shared" si="25"/>
        <v>3.030412664117043E-2</v>
      </c>
      <c r="AE86" s="22">
        <f t="shared" si="25"/>
        <v>3.1041539871475676E-2</v>
      </c>
      <c r="AF86" s="22">
        <f t="shared" si="25"/>
        <v>3.1801814862731731E-2</v>
      </c>
      <c r="AG86" s="22">
        <f t="shared" si="25"/>
        <v>3.2559909120962641E-2</v>
      </c>
      <c r="AH86" s="22">
        <f t="shared" si="25"/>
        <v>3.3340565001029374E-2</v>
      </c>
      <c r="AI86" s="22">
        <f t="shared" si="25"/>
        <v>3.4117339839825192E-2</v>
      </c>
      <c r="AJ86" s="22">
        <f t="shared" si="25"/>
        <v>3.4888543546266908E-2</v>
      </c>
      <c r="AK86" s="22">
        <f t="shared" si="25"/>
        <v>3.5652944011146645E-2</v>
      </c>
      <c r="AL86" s="22">
        <f t="shared" si="25"/>
        <v>3.6408855196829161E-2</v>
      </c>
      <c r="AM86" s="22">
        <f t="shared" si="25"/>
        <v>3.715456440607004E-2</v>
      </c>
      <c r="AN86" s="22">
        <f t="shared" si="25"/>
        <v>3.7888288200005366E-2</v>
      </c>
      <c r="AO86" s="22">
        <f t="shared" si="25"/>
        <v>3.8638920916608213E-2</v>
      </c>
      <c r="AP86" s="22">
        <f t="shared" si="25"/>
        <v>3.9344222060181212E-2</v>
      </c>
      <c r="AQ86" s="22">
        <f t="shared" si="25"/>
        <v>4.0064325740087704E-2</v>
      </c>
      <c r="AR86" s="22">
        <f t="shared" si="25"/>
        <v>4.0799265651683139E-2</v>
      </c>
      <c r="AS86" s="22">
        <f t="shared" si="25"/>
        <v>4.1516593011982725E-2</v>
      </c>
      <c r="AT86" s="22">
        <f t="shared" si="25"/>
        <v>4.2214741099037986E-2</v>
      </c>
      <c r="AU86" s="22">
        <f t="shared" si="25"/>
        <v>4.2892162119782501E-2</v>
      </c>
      <c r="AV86" s="22">
        <f t="shared" ref="AV86:AY86" si="26">AV84*$B$33+AV85*$B$34</f>
        <v>4.3581964965178771E-2</v>
      </c>
      <c r="AW86" s="22">
        <f t="shared" si="26"/>
        <v>4.4284035167910546E-2</v>
      </c>
      <c r="AX86" s="22">
        <f t="shared" si="26"/>
        <v>4.4998498528117936E-2</v>
      </c>
      <c r="AY86" s="22">
        <f t="shared" si="26"/>
        <v>4.5689090052357426E-2</v>
      </c>
      <c r="AZ86" s="22">
        <f t="shared" ref="AZ86:BI86" si="27">AZ84*$B$33+AZ85*$B$34</f>
        <v>4.6384183727948468E-2</v>
      </c>
      <c r="BA86" s="22">
        <f t="shared" si="27"/>
        <v>4.7089852252311784E-2</v>
      </c>
      <c r="BB86" s="22">
        <f t="shared" si="27"/>
        <v>4.7806256506535055E-2</v>
      </c>
      <c r="BC86" s="22">
        <f t="shared" si="27"/>
        <v>4.853355981927987E-2</v>
      </c>
      <c r="BD86" s="22">
        <f t="shared" si="27"/>
        <v>4.9271928004018112E-2</v>
      </c>
      <c r="BE86" s="22">
        <f t="shared" si="27"/>
        <v>5.0061141964680894E-2</v>
      </c>
      <c r="BF86" s="22">
        <f t="shared" si="27"/>
        <v>5.0862997173635301E-2</v>
      </c>
      <c r="BG86" s="22">
        <f t="shared" si="27"/>
        <v>5.1677696112294877E-2</v>
      </c>
      <c r="BH86" s="22">
        <f t="shared" si="27"/>
        <v>5.254699121003497E-2</v>
      </c>
      <c r="BI86" s="22">
        <f t="shared" si="27"/>
        <v>5.343090913394194E-2</v>
      </c>
    </row>
    <row r="87" spans="1:61" ht="12.75" customHeight="1">
      <c r="A87" s="448" t="s">
        <v>66</v>
      </c>
      <c r="B87" s="458" t="s">
        <v>70</v>
      </c>
      <c r="C87" s="459"/>
      <c r="D87" s="411"/>
      <c r="E87" s="412"/>
      <c r="F87" s="412"/>
      <c r="G87" s="412"/>
      <c r="H87" s="412"/>
      <c r="I87" s="412"/>
      <c r="J87" s="413"/>
      <c r="K87" s="168">
        <f>M51*'Wskaźniki makroekonomiczne'!$K$25</f>
        <v>1.16125929E-2</v>
      </c>
      <c r="L87" s="169">
        <f>K87*'Wskaźniki makroekonomiczne'!L$45</f>
        <v>1.2528696421276547E-2</v>
      </c>
      <c r="M87" s="169">
        <f>L87*'Wskaźniki makroekonomiczne'!M$45</f>
        <v>1.3127395557504706E-2</v>
      </c>
      <c r="N87" s="169">
        <f>M87*'Wskaźniki makroekonomiczne'!N$45</f>
        <v>1.3348973707373805E-2</v>
      </c>
      <c r="O87" s="169">
        <f>N87*'Wskaźniki makroekonomiczne'!O$45</f>
        <v>1.3725939378527745E-2</v>
      </c>
      <c r="P87" s="169">
        <f>O87*'Wskaźniki makroekonomiczne'!P$45</f>
        <v>1.4088314288804402E-2</v>
      </c>
      <c r="Q87" s="169">
        <f>P87*'Wskaźniki makroekonomiczne'!Q$45</f>
        <v>1.4408867179577012E-2</v>
      </c>
      <c r="R87" s="169">
        <f>Q87*'Wskaźniki makroekonomiczne'!R$45</f>
        <v>1.5201553586174669E-2</v>
      </c>
      <c r="S87" s="169">
        <f>R87*'Wskaźniki makroekonomiczne'!S$45</f>
        <v>1.6048949123777263E-2</v>
      </c>
      <c r="T87" s="169">
        <f>S87*'Wskaźniki makroekonomiczne'!T$45</f>
        <v>1.7002547271125875E-2</v>
      </c>
      <c r="U87" s="169">
        <f>T87*'Wskaźniki makroekonomiczne'!U$45</f>
        <v>1.7320370931079153E-2</v>
      </c>
      <c r="V87" s="169">
        <f>U87*'Wskaźniki makroekonomiczne'!V$45</f>
        <v>1.9085231972829589E-2</v>
      </c>
      <c r="W87" s="169">
        <f>V87*'Wskaźniki makroekonomiczne'!W$45</f>
        <v>1.9695831460731773E-2</v>
      </c>
      <c r="X87" s="169">
        <f>W87*'Wskaźniki makroekonomiczne'!X$45</f>
        <v>2.0233851233610874E-2</v>
      </c>
      <c r="Y87" s="169">
        <f>X87*'Wskaźniki makroekonomiczne'!Y$45</f>
        <v>2.0757038942889269E-2</v>
      </c>
      <c r="Z87" s="169">
        <f>Y87*'Wskaźniki makroekonomiczne'!Z$45</f>
        <v>2.1313477899537782E-2</v>
      </c>
      <c r="AA87" s="169">
        <f>Z87*'Wskaźniki makroekonomiczne'!AA$45</f>
        <v>2.1870925623893228E-2</v>
      </c>
      <c r="AB87" s="169">
        <f>AA87*'Wskaźniki makroekonomiczne'!AB$45</f>
        <v>2.2446241652119933E-2</v>
      </c>
      <c r="AC87" s="169">
        <f>AB87*'Wskaźniki makroekonomiczne'!AC$45</f>
        <v>2.3022033415461343E-2</v>
      </c>
      <c r="AD87" s="169">
        <f>AC87*'Wskaźniki makroekonomiczne'!AD$45</f>
        <v>2.3597475663206479E-2</v>
      </c>
      <c r="AE87" s="169">
        <f>AD87*'Wskaźniki makroekonomiczne'!AE$45</f>
        <v>2.417169088352614E-2</v>
      </c>
      <c r="AF87" s="169">
        <f>AE87*'Wskaźniki makroekonomiczne'!AF$45</f>
        <v>2.4763708294750119E-2</v>
      </c>
      <c r="AG87" s="169">
        <f>AF87*'Wskaźniki makroekonomiczne'!AG$45</f>
        <v>2.5354027594192217E-2</v>
      </c>
      <c r="AH87" s="169">
        <f>AG87*'Wskaźniki makroekonomiczne'!AH$45</f>
        <v>2.5961915369654018E-2</v>
      </c>
      <c r="AI87" s="169">
        <f>AH87*'Wskaźniki makroekonomiczne'!AI$45</f>
        <v>2.6566781022814692E-2</v>
      </c>
      <c r="AJ87" s="169">
        <f>AI87*'Wskaźniki makroekonomiczne'!AJ$45</f>
        <v>2.716730849914226E-2</v>
      </c>
      <c r="AK87" s="169">
        <f>AJ87*'Wskaźniki makroekonomiczne'!AK$45</f>
        <v>2.7762538369335496E-2</v>
      </c>
      <c r="AL87" s="169">
        <f>AK87*'Wskaźniki makroekonomiczne'!AL$45</f>
        <v>2.8351157735235815E-2</v>
      </c>
      <c r="AM87" s="169">
        <f>AL87*'Wskaźniki makroekonomiczne'!AM$45</f>
        <v>2.8931832939152899E-2</v>
      </c>
      <c r="AN87" s="169">
        <f>AM87*'Wskaźniki makroekonomiczne'!AN$45</f>
        <v>2.9503175237709092E-2</v>
      </c>
      <c r="AO87" s="169">
        <f>AN87*'Wskaźniki makroekonomiczne'!AO$45</f>
        <v>3.0087684320309671E-2</v>
      </c>
      <c r="AP87" s="169">
        <f>AO87*'Wskaźniki makroekonomiczne'!AP$45</f>
        <v>3.0636894227190282E-2</v>
      </c>
      <c r="AQ87" s="169">
        <f>AP87*'Wskaźniki makroekonomiczne'!AQ$45</f>
        <v>3.1197630699248618E-2</v>
      </c>
      <c r="AR87" s="169">
        <f>AQ87*'Wskaźniki makroekonomiczne'!AR$45</f>
        <v>3.1769919974671289E-2</v>
      </c>
      <c r="AS87" s="169">
        <f>AR87*'Wskaźniki makroekonomiczne'!AS$45</f>
        <v>3.2328494558511132E-2</v>
      </c>
      <c r="AT87" s="169">
        <f>AS87*'Wskaźniki makroekonomiczne'!AT$45</f>
        <v>3.2872134462365636E-2</v>
      </c>
      <c r="AU87" s="169">
        <f>AT87*'Wskaźniki makroekonomiczne'!AU$45</f>
        <v>3.3399634437535547E-2</v>
      </c>
      <c r="AV87" s="169">
        <f>AU87*'Wskaźniki makroekonomiczne'!AV$45</f>
        <v>3.3936775997475264E-2</v>
      </c>
      <c r="AW87" s="169">
        <f>AV87*'Wskaźniki makroekonomiczne'!AW$45</f>
        <v>3.4483470007799187E-2</v>
      </c>
      <c r="AX87" s="169">
        <f>AW87*'Wskaźniki makroekonomiczne'!AX$45</f>
        <v>3.5039814427632814E-2</v>
      </c>
      <c r="AY87" s="169">
        <f>AX87*'Wskaźniki makroekonomiczne'!AY$45</f>
        <v>3.557757012273733E-2</v>
      </c>
      <c r="AZ87" s="169">
        <f>AY87*'Wskaźniki makroekonomiczne'!AZ$45</f>
        <v>3.6118831591435273E-2</v>
      </c>
      <c r="BA87" s="169">
        <f>AZ87*'Wskaźniki makroekonomiczne'!BA$45</f>
        <v>3.6668327573521467E-2</v>
      </c>
      <c r="BB87" s="169">
        <f>BA87*'Wskaźniki makroekonomiczne'!BB$45</f>
        <v>3.7226183345252697E-2</v>
      </c>
      <c r="BC87" s="169">
        <f>BB87*'Wskaźniki makroekonomiczne'!BC$45</f>
        <v>3.7792526088783494E-2</v>
      </c>
      <c r="BD87" s="169">
        <f>BC87*'Wskaźniki makroekonomiczne'!BD$45</f>
        <v>3.8367484921161633E-2</v>
      </c>
      <c r="BE87" s="169">
        <f>BD87*'Wskaźniki makroekonomiczne'!BE$45</f>
        <v>3.8982036775776101E-2</v>
      </c>
      <c r="BF87" s="169">
        <f>BE87*'Wskaźniki makroekonomiczne'!BF$45</f>
        <v>3.9606432225371739E-2</v>
      </c>
      <c r="BG87" s="169">
        <f>BF87*'Wskaźniki makroekonomiczne'!BG$45</f>
        <v>4.0240828939901739E-2</v>
      </c>
      <c r="BH87" s="169">
        <f>BG87*'Wskaźniki makroekonomiczne'!BH$45</f>
        <v>4.0917739056994432E-2</v>
      </c>
      <c r="BI87" s="169">
        <f>BH87*'Wskaźniki makroekonomiczne'!BI$45</f>
        <v>4.1606035801020347E-2</v>
      </c>
    </row>
    <row r="88" spans="1:61" ht="12.75" customHeight="1">
      <c r="A88" s="449"/>
      <c r="B88" s="460" t="s">
        <v>71</v>
      </c>
      <c r="C88" s="461"/>
      <c r="D88" s="414"/>
      <c r="E88" s="415"/>
      <c r="F88" s="415"/>
      <c r="G88" s="415"/>
      <c r="H88" s="415"/>
      <c r="I88" s="415"/>
      <c r="J88" s="416"/>
      <c r="K88" s="170">
        <f>M53*'Wskaźniki makroekonomiczne'!$K$25</f>
        <v>2.1513856319999997E-2</v>
      </c>
      <c r="L88" s="171">
        <f>K88*'Wskaźniki makroekonomiczne'!L$45</f>
        <v>2.321105863310181E-2</v>
      </c>
      <c r="M88" s="171">
        <f>L88*'Wskaźniki makroekonomiczne'!M$45</f>
        <v>2.4320227559166609E-2</v>
      </c>
      <c r="N88" s="171">
        <f>M88*'Wskaźniki makroekonomiczne'!N$45</f>
        <v>2.4730730236818838E-2</v>
      </c>
      <c r="O88" s="171">
        <f>N88*'Wskaźniki makroekonomiczne'!O$45</f>
        <v>2.5429108743377716E-2</v>
      </c>
      <c r="P88" s="171">
        <f>O88*'Wskaźniki makroekonomiczne'!P$45</f>
        <v>2.6100455945574468E-2</v>
      </c>
      <c r="Q88" s="171">
        <f>P88*'Wskaźniki makroekonomiczne'!Q$45</f>
        <v>2.669432235374267E-2</v>
      </c>
      <c r="R88" s="171">
        <f>Q88*'Wskaźniki makroekonomiczne'!R$45</f>
        <v>2.8162878222807806E-2</v>
      </c>
      <c r="S88" s="171">
        <f>R88*'Wskaźniki makroekonomiczne'!S$45</f>
        <v>2.9732789955629453E-2</v>
      </c>
      <c r="T88" s="171">
        <f>S88*'Wskaźniki makroekonomiczne'!T$45</f>
        <v>3.1499455997033202E-2</v>
      </c>
      <c r="U88" s="171">
        <f>T88*'Wskaźniki makroekonomiczne'!U$45</f>
        <v>3.2088266145999272E-2</v>
      </c>
      <c r="V88" s="171">
        <f>U88*'Wskaźniki makroekonomiczne'!V$45</f>
        <v>3.5357903444400082E-2</v>
      </c>
      <c r="W88" s="171">
        <f>V88*'Wskaźniki makroekonomiczne'!W$45</f>
        <v>3.6489119337776758E-2</v>
      </c>
      <c r="X88" s="171">
        <f>W88*'Wskaźniki makroekonomiczne'!X$45</f>
        <v>3.7485871759110674E-2</v>
      </c>
      <c r="Y88" s="171">
        <f>X88*'Wskaźniki makroekonomiczne'!Y$45</f>
        <v>3.8455145831036965E-2</v>
      </c>
      <c r="Z88" s="171">
        <f>Y88*'Wskaźniki makroekonomiczne'!Z$45</f>
        <v>3.9486022213880527E-2</v>
      </c>
      <c r="AA88" s="171">
        <f>Z88*'Wskaźniki makroekonomiczne'!AA$45</f>
        <v>4.0518767471633778E-2</v>
      </c>
      <c r="AB88" s="171">
        <f>AA88*'Wskaźniki makroekonomiczne'!AB$45</f>
        <v>4.1584616113401147E-2</v>
      </c>
      <c r="AC88" s="171">
        <f>AB88*'Wskaźniki makroekonomiczne'!AC$45</f>
        <v>4.2651346117065232E-2</v>
      </c>
      <c r="AD88" s="171">
        <f>AC88*'Wskaźniki makroekonomiczne'!AD$45</f>
        <v>4.3717428597098325E-2</v>
      </c>
      <c r="AE88" s="171">
        <f>AD88*'Wskaźniki makroekonomiczne'!AE$45</f>
        <v>4.4781237847374748E-2</v>
      </c>
      <c r="AF88" s="171">
        <f>AE88*'Wskaźniki makroekonomiczne'!AF$45</f>
        <v>4.5878027998694962E-2</v>
      </c>
      <c r="AG88" s="171">
        <f>AF88*'Wskaźniki makroekonomiczne'!AG$45</f>
        <v>4.6971672174503487E-2</v>
      </c>
      <c r="AH88" s="171">
        <f>AG88*'Wskaźniki makroekonomiczne'!AH$45</f>
        <v>4.8097864263780092E-2</v>
      </c>
      <c r="AI88" s="171">
        <f>AH88*'Wskaźniki makroekonomiczne'!AI$45</f>
        <v>4.9218457473846185E-2</v>
      </c>
      <c r="AJ88" s="171">
        <f>AI88*'Wskaźniki makroekonomiczne'!AJ$45</f>
        <v>5.0331013640516203E-2</v>
      </c>
      <c r="AK88" s="171">
        <f>AJ88*'Wskaźniki makroekonomiczne'!AK$45</f>
        <v>5.1433755294768936E-2</v>
      </c>
      <c r="AL88" s="171">
        <f>AK88*'Wskaźniki makroekonomiczne'!AL$45</f>
        <v>5.2524250120015846E-2</v>
      </c>
      <c r="AM88" s="171">
        <f>AL88*'Wskaźniki makroekonomiczne'!AM$45</f>
        <v>5.3600027339904335E-2</v>
      </c>
      <c r="AN88" s="171">
        <f>AM88*'Wskaźniki makroekonomiczne'!AN$45</f>
        <v>5.4658514124597914E-2</v>
      </c>
      <c r="AO88" s="171">
        <f>AN88*'Wskaźniki makroekonomiczne'!AO$45</f>
        <v>5.5741394109205304E-2</v>
      </c>
      <c r="AP88" s="171">
        <f>AO88*'Wskaźniki makroekonomiczne'!AP$45</f>
        <v>5.6758877726163066E-2</v>
      </c>
      <c r="AQ88" s="171">
        <f>AP88*'Wskaźniki makroekonomiczne'!AQ$45</f>
        <v>5.7797715821765877E-2</v>
      </c>
      <c r="AR88" s="171">
        <f>AQ88*'Wskaźniki makroekonomiczne'!AR$45</f>
        <v>5.8857957005706826E-2</v>
      </c>
      <c r="AS88" s="171">
        <f>AR88*'Wskaźniki makroekonomiczne'!AS$45</f>
        <v>5.9892789918925902E-2</v>
      </c>
      <c r="AT88" s="171">
        <f>AS88*'Wskaźniki makroekonomiczne'!AT$45</f>
        <v>6.0899954372382666E-2</v>
      </c>
      <c r="AU88" s="171">
        <f>AT88*'Wskaźniki makroekonomiczne'!AU$45</f>
        <v>6.1877217484276395E-2</v>
      </c>
      <c r="AV88" s="171">
        <f>AU88*'Wskaźniki makroekonomiczne'!AV$45</f>
        <v>6.287234290058577E-2</v>
      </c>
      <c r="AW88" s="171">
        <f>AV88*'Wskaźniki makroekonomiczne'!AW$45</f>
        <v>6.388516548813325E-2</v>
      </c>
      <c r="AX88" s="171">
        <f>AW88*'Wskaźniki makroekonomiczne'!AX$45</f>
        <v>6.4915866729088181E-2</v>
      </c>
      <c r="AY88" s="171">
        <f>AX88*'Wskaźniki makroekonomiczne'!AY$45</f>
        <v>6.5912129911597603E-2</v>
      </c>
      <c r="AZ88" s="171">
        <f>AY88*'Wskaźniki makroekonomiczne'!AZ$45</f>
        <v>6.6914888000974851E-2</v>
      </c>
      <c r="BA88" s="171">
        <f>AZ88*'Wskaźniki makroekonomiczne'!BA$45</f>
        <v>6.7932901609892432E-2</v>
      </c>
      <c r="BB88" s="171">
        <f>BA88*'Wskaźniki makroekonomiczne'!BB$45</f>
        <v>6.8966402829099771E-2</v>
      </c>
      <c r="BC88" s="171">
        <f>BB88*'Wskaźniki makroekonomiczne'!BC$45</f>
        <v>7.0015627280272622E-2</v>
      </c>
      <c r="BD88" s="171">
        <f>BC88*'Wskaźniki makroekonomiczne'!BD$45</f>
        <v>7.1080814169731069E-2</v>
      </c>
      <c r="BE88" s="171">
        <f>BD88*'Wskaźniki makroekonomiczne'!BE$45</f>
        <v>7.2219352342490495E-2</v>
      </c>
      <c r="BF88" s="171">
        <f>BE88*'Wskaźniki makroekonomiczne'!BF$45</f>
        <v>7.3376127070162417E-2</v>
      </c>
      <c r="BG88" s="171">
        <f>BF88*'Wskaźniki makroekonomiczne'!BG$45</f>
        <v>7.4551430457081153E-2</v>
      </c>
      <c r="BH88" s="171">
        <f>BG88*'Wskaźniki makroekonomiczne'!BH$45</f>
        <v>7.5805495516116039E-2</v>
      </c>
      <c r="BI88" s="171">
        <f>BH88*'Wskaźniki makroekonomiczne'!BI$45</f>
        <v>7.7080655799785111E-2</v>
      </c>
    </row>
    <row r="89" spans="1:61" ht="12.75" customHeight="1">
      <c r="A89" s="450"/>
      <c r="B89" s="467" t="s">
        <v>41</v>
      </c>
      <c r="C89" s="468"/>
      <c r="D89" s="464"/>
      <c r="E89" s="465"/>
      <c r="F89" s="465"/>
      <c r="G89" s="465"/>
      <c r="H89" s="465"/>
      <c r="I89" s="465"/>
      <c r="J89" s="466"/>
      <c r="K89" s="21">
        <f t="shared" ref="K89:AU89" si="28">K87*$B$33+K88*$B$34</f>
        <v>1.4913014039999999E-2</v>
      </c>
      <c r="L89" s="22">
        <f t="shared" si="28"/>
        <v>1.6089483825218302E-2</v>
      </c>
      <c r="M89" s="22">
        <f t="shared" si="28"/>
        <v>1.6858339558058676E-2</v>
      </c>
      <c r="N89" s="22">
        <f t="shared" si="28"/>
        <v>1.7142892550522149E-2</v>
      </c>
      <c r="O89" s="22">
        <f t="shared" si="28"/>
        <v>1.7626995833477738E-2</v>
      </c>
      <c r="P89" s="22">
        <f t="shared" si="28"/>
        <v>1.8092361507727757E-2</v>
      </c>
      <c r="Q89" s="22">
        <f t="shared" si="28"/>
        <v>1.8504018904298897E-2</v>
      </c>
      <c r="R89" s="22">
        <f t="shared" si="28"/>
        <v>1.9521995131719046E-2</v>
      </c>
      <c r="S89" s="22">
        <f t="shared" si="28"/>
        <v>2.0610229401061327E-2</v>
      </c>
      <c r="T89" s="22">
        <f t="shared" si="28"/>
        <v>2.1834850179761653E-2</v>
      </c>
      <c r="U89" s="22">
        <f t="shared" si="28"/>
        <v>2.2243002669385861E-2</v>
      </c>
      <c r="V89" s="22">
        <f t="shared" si="28"/>
        <v>2.4509455796686421E-2</v>
      </c>
      <c r="W89" s="22">
        <f t="shared" si="28"/>
        <v>2.5293594086413435E-2</v>
      </c>
      <c r="X89" s="22">
        <f t="shared" si="28"/>
        <v>2.5984524742110809E-2</v>
      </c>
      <c r="Y89" s="22">
        <f t="shared" si="28"/>
        <v>2.6656407905605167E-2</v>
      </c>
      <c r="Z89" s="22">
        <f t="shared" si="28"/>
        <v>2.7370992670985365E-2</v>
      </c>
      <c r="AA89" s="22">
        <f t="shared" si="28"/>
        <v>2.8086872906473413E-2</v>
      </c>
      <c r="AB89" s="22">
        <f t="shared" si="28"/>
        <v>2.8825699805880338E-2</v>
      </c>
      <c r="AC89" s="22">
        <f t="shared" si="28"/>
        <v>2.9565137649329307E-2</v>
      </c>
      <c r="AD89" s="22">
        <f t="shared" si="28"/>
        <v>3.030412664117043E-2</v>
      </c>
      <c r="AE89" s="22">
        <f t="shared" si="28"/>
        <v>3.1041539871475676E-2</v>
      </c>
      <c r="AF89" s="22">
        <f t="shared" si="28"/>
        <v>3.1801814862731731E-2</v>
      </c>
      <c r="AG89" s="22">
        <f t="shared" si="28"/>
        <v>3.2559909120962641E-2</v>
      </c>
      <c r="AH89" s="22">
        <f t="shared" si="28"/>
        <v>3.3340565001029374E-2</v>
      </c>
      <c r="AI89" s="22">
        <f t="shared" si="28"/>
        <v>3.4117339839825192E-2</v>
      </c>
      <c r="AJ89" s="22">
        <f t="shared" si="28"/>
        <v>3.4888543546266908E-2</v>
      </c>
      <c r="AK89" s="22">
        <f t="shared" si="28"/>
        <v>3.5652944011146645E-2</v>
      </c>
      <c r="AL89" s="22">
        <f t="shared" si="28"/>
        <v>3.6408855196829161E-2</v>
      </c>
      <c r="AM89" s="22">
        <f t="shared" si="28"/>
        <v>3.715456440607004E-2</v>
      </c>
      <c r="AN89" s="22">
        <f t="shared" si="28"/>
        <v>3.7888288200005366E-2</v>
      </c>
      <c r="AO89" s="22">
        <f t="shared" si="28"/>
        <v>3.8638920916608213E-2</v>
      </c>
      <c r="AP89" s="22">
        <f t="shared" si="28"/>
        <v>3.9344222060181212E-2</v>
      </c>
      <c r="AQ89" s="22">
        <f t="shared" si="28"/>
        <v>4.0064325740087704E-2</v>
      </c>
      <c r="AR89" s="22">
        <f t="shared" si="28"/>
        <v>4.0799265651683139E-2</v>
      </c>
      <c r="AS89" s="22">
        <f t="shared" si="28"/>
        <v>4.1516593011982725E-2</v>
      </c>
      <c r="AT89" s="22">
        <f t="shared" si="28"/>
        <v>4.2214741099037986E-2</v>
      </c>
      <c r="AU89" s="22">
        <f t="shared" si="28"/>
        <v>4.2892162119782501E-2</v>
      </c>
      <c r="AV89" s="22">
        <f t="shared" ref="AV89:AY89" si="29">AV87*$B$33+AV88*$B$34</f>
        <v>4.3581964965178771E-2</v>
      </c>
      <c r="AW89" s="22">
        <f t="shared" si="29"/>
        <v>4.4284035167910546E-2</v>
      </c>
      <c r="AX89" s="22">
        <f t="shared" si="29"/>
        <v>4.4998498528117936E-2</v>
      </c>
      <c r="AY89" s="22">
        <f t="shared" si="29"/>
        <v>4.5689090052357426E-2</v>
      </c>
      <c r="AZ89" s="22">
        <f t="shared" ref="AZ89:BI89" si="30">AZ87*$B$33+AZ88*$B$34</f>
        <v>4.6384183727948468E-2</v>
      </c>
      <c r="BA89" s="22">
        <f t="shared" si="30"/>
        <v>4.7089852252311784E-2</v>
      </c>
      <c r="BB89" s="22">
        <f t="shared" si="30"/>
        <v>4.7806256506535055E-2</v>
      </c>
      <c r="BC89" s="22">
        <f t="shared" si="30"/>
        <v>4.853355981927987E-2</v>
      </c>
      <c r="BD89" s="22">
        <f t="shared" si="30"/>
        <v>4.9271928004018112E-2</v>
      </c>
      <c r="BE89" s="22">
        <f t="shared" si="30"/>
        <v>5.0061141964680894E-2</v>
      </c>
      <c r="BF89" s="22">
        <f t="shared" si="30"/>
        <v>5.0862997173635301E-2</v>
      </c>
      <c r="BG89" s="22">
        <f t="shared" si="30"/>
        <v>5.1677696112294877E-2</v>
      </c>
      <c r="BH89" s="22">
        <f t="shared" si="30"/>
        <v>5.254699121003497E-2</v>
      </c>
      <c r="BI89" s="22">
        <f t="shared" si="30"/>
        <v>5.343090913394194E-2</v>
      </c>
    </row>
    <row r="90" spans="1:61" ht="12.75" customHeight="1">
      <c r="A90" s="448" t="s">
        <v>67</v>
      </c>
      <c r="B90" s="458" t="s">
        <v>70</v>
      </c>
      <c r="C90" s="459"/>
      <c r="D90" s="411"/>
      <c r="E90" s="412"/>
      <c r="F90" s="412"/>
      <c r="G90" s="412"/>
      <c r="H90" s="412"/>
      <c r="I90" s="412"/>
      <c r="J90" s="413"/>
      <c r="K90" s="168">
        <f>M55*'Wskaźniki makroekonomiczne'!$K$25</f>
        <v>2.1513856319999997E-2</v>
      </c>
      <c r="L90" s="169">
        <f>K90*'Wskaźniki makroekonomiczne'!L$45</f>
        <v>2.321105863310181E-2</v>
      </c>
      <c r="M90" s="169">
        <f>L90*'Wskaźniki makroekonomiczne'!M$45</f>
        <v>2.4320227559166609E-2</v>
      </c>
      <c r="N90" s="169">
        <f>M90*'Wskaźniki makroekonomiczne'!N$45</f>
        <v>2.4730730236818838E-2</v>
      </c>
      <c r="O90" s="169">
        <f>N90*'Wskaźniki makroekonomiczne'!O$45</f>
        <v>2.5429108743377716E-2</v>
      </c>
      <c r="P90" s="169">
        <f>O90*'Wskaźniki makroekonomiczne'!P$45</f>
        <v>2.6100455945574468E-2</v>
      </c>
      <c r="Q90" s="169">
        <f>P90*'Wskaźniki makroekonomiczne'!Q$45</f>
        <v>2.669432235374267E-2</v>
      </c>
      <c r="R90" s="169">
        <f>Q90*'Wskaźniki makroekonomiczne'!R$45</f>
        <v>2.8162878222807806E-2</v>
      </c>
      <c r="S90" s="169">
        <f>R90*'Wskaźniki makroekonomiczne'!S$45</f>
        <v>2.9732789955629453E-2</v>
      </c>
      <c r="T90" s="169">
        <f>S90*'Wskaźniki makroekonomiczne'!T$45</f>
        <v>3.1499455997033202E-2</v>
      </c>
      <c r="U90" s="169">
        <f>T90*'Wskaźniki makroekonomiczne'!U$45</f>
        <v>3.2088266145999272E-2</v>
      </c>
      <c r="V90" s="169">
        <f>U90*'Wskaźniki makroekonomiczne'!V$45</f>
        <v>3.5357903444400082E-2</v>
      </c>
      <c r="W90" s="169">
        <f>V90*'Wskaźniki makroekonomiczne'!W$45</f>
        <v>3.6489119337776758E-2</v>
      </c>
      <c r="X90" s="169">
        <f>W90*'Wskaźniki makroekonomiczne'!X$45</f>
        <v>3.7485871759110674E-2</v>
      </c>
      <c r="Y90" s="169">
        <f>X90*'Wskaźniki makroekonomiczne'!Y$45</f>
        <v>3.8455145831036965E-2</v>
      </c>
      <c r="Z90" s="169">
        <f>Y90*'Wskaźniki makroekonomiczne'!Z$45</f>
        <v>3.9486022213880527E-2</v>
      </c>
      <c r="AA90" s="169">
        <f>Z90*'Wskaźniki makroekonomiczne'!AA$45</f>
        <v>4.0518767471633778E-2</v>
      </c>
      <c r="AB90" s="169">
        <f>AA90*'Wskaźniki makroekonomiczne'!AB$45</f>
        <v>4.1584616113401147E-2</v>
      </c>
      <c r="AC90" s="169">
        <f>AB90*'Wskaźniki makroekonomiczne'!AC$45</f>
        <v>4.2651346117065232E-2</v>
      </c>
      <c r="AD90" s="169">
        <f>AC90*'Wskaźniki makroekonomiczne'!AD$45</f>
        <v>4.3717428597098325E-2</v>
      </c>
      <c r="AE90" s="169">
        <f>AD90*'Wskaźniki makroekonomiczne'!AE$45</f>
        <v>4.4781237847374748E-2</v>
      </c>
      <c r="AF90" s="169">
        <f>AE90*'Wskaźniki makroekonomiczne'!AF$45</f>
        <v>4.5878027998694962E-2</v>
      </c>
      <c r="AG90" s="169">
        <f>AF90*'Wskaźniki makroekonomiczne'!AG$45</f>
        <v>4.6971672174503487E-2</v>
      </c>
      <c r="AH90" s="169">
        <f>AG90*'Wskaźniki makroekonomiczne'!AH$45</f>
        <v>4.8097864263780092E-2</v>
      </c>
      <c r="AI90" s="169">
        <f>AH90*'Wskaźniki makroekonomiczne'!AI$45</f>
        <v>4.9218457473846185E-2</v>
      </c>
      <c r="AJ90" s="169">
        <f>AI90*'Wskaźniki makroekonomiczne'!AJ$45</f>
        <v>5.0331013640516203E-2</v>
      </c>
      <c r="AK90" s="169">
        <f>AJ90*'Wskaźniki makroekonomiczne'!AK$45</f>
        <v>5.1433755294768936E-2</v>
      </c>
      <c r="AL90" s="169">
        <f>AK90*'Wskaźniki makroekonomiczne'!AL$45</f>
        <v>5.2524250120015846E-2</v>
      </c>
      <c r="AM90" s="169">
        <f>AL90*'Wskaźniki makroekonomiczne'!AM$45</f>
        <v>5.3600027339904335E-2</v>
      </c>
      <c r="AN90" s="169">
        <f>AM90*'Wskaźniki makroekonomiczne'!AN$45</f>
        <v>5.4658514124597914E-2</v>
      </c>
      <c r="AO90" s="169">
        <f>AN90*'Wskaźniki makroekonomiczne'!AO$45</f>
        <v>5.5741394109205304E-2</v>
      </c>
      <c r="AP90" s="169">
        <f>AO90*'Wskaźniki makroekonomiczne'!AP$45</f>
        <v>5.6758877726163066E-2</v>
      </c>
      <c r="AQ90" s="169">
        <f>AP90*'Wskaźniki makroekonomiczne'!AQ$45</f>
        <v>5.7797715821765877E-2</v>
      </c>
      <c r="AR90" s="169">
        <f>AQ90*'Wskaźniki makroekonomiczne'!AR$45</f>
        <v>5.8857957005706826E-2</v>
      </c>
      <c r="AS90" s="169">
        <f>AR90*'Wskaźniki makroekonomiczne'!AS$45</f>
        <v>5.9892789918925902E-2</v>
      </c>
      <c r="AT90" s="169">
        <f>AS90*'Wskaźniki makroekonomiczne'!AT$45</f>
        <v>6.0899954372382666E-2</v>
      </c>
      <c r="AU90" s="169">
        <f>AT90*'Wskaźniki makroekonomiczne'!AU$45</f>
        <v>6.1877217484276395E-2</v>
      </c>
      <c r="AV90" s="169">
        <f>AU90*'Wskaźniki makroekonomiczne'!AV$45</f>
        <v>6.287234290058577E-2</v>
      </c>
      <c r="AW90" s="169">
        <f>AV90*'Wskaźniki makroekonomiczne'!AW$45</f>
        <v>6.388516548813325E-2</v>
      </c>
      <c r="AX90" s="169">
        <f>AW90*'Wskaźniki makroekonomiczne'!AX$45</f>
        <v>6.4915866729088181E-2</v>
      </c>
      <c r="AY90" s="169">
        <f>AX90*'Wskaźniki makroekonomiczne'!AY$45</f>
        <v>6.5912129911597603E-2</v>
      </c>
      <c r="AZ90" s="169">
        <f>AY90*'Wskaźniki makroekonomiczne'!AZ$45</f>
        <v>6.6914888000974851E-2</v>
      </c>
      <c r="BA90" s="169">
        <f>AZ90*'Wskaźniki makroekonomiczne'!BA$45</f>
        <v>6.7932901609892432E-2</v>
      </c>
      <c r="BB90" s="169">
        <f>BA90*'Wskaźniki makroekonomiczne'!BB$45</f>
        <v>6.8966402829099771E-2</v>
      </c>
      <c r="BC90" s="169">
        <f>BB90*'Wskaźniki makroekonomiczne'!BC$45</f>
        <v>7.0015627280272622E-2</v>
      </c>
      <c r="BD90" s="169">
        <f>BC90*'Wskaźniki makroekonomiczne'!BD$45</f>
        <v>7.1080814169731069E-2</v>
      </c>
      <c r="BE90" s="169">
        <f>BD90*'Wskaźniki makroekonomiczne'!BE$45</f>
        <v>7.2219352342490495E-2</v>
      </c>
      <c r="BF90" s="169">
        <f>BE90*'Wskaźniki makroekonomiczne'!BF$45</f>
        <v>7.3376127070162417E-2</v>
      </c>
      <c r="BG90" s="169">
        <f>BF90*'Wskaźniki makroekonomiczne'!BG$45</f>
        <v>7.4551430457081153E-2</v>
      </c>
      <c r="BH90" s="169">
        <f>BG90*'Wskaźniki makroekonomiczne'!BH$45</f>
        <v>7.5805495516116039E-2</v>
      </c>
      <c r="BI90" s="169">
        <f>BH90*'Wskaźniki makroekonomiczne'!BI$45</f>
        <v>7.7080655799785111E-2</v>
      </c>
    </row>
    <row r="91" spans="1:61" ht="12.75" customHeight="1">
      <c r="A91" s="449"/>
      <c r="B91" s="460" t="s">
        <v>71</v>
      </c>
      <c r="C91" s="461"/>
      <c r="D91" s="414"/>
      <c r="E91" s="415"/>
      <c r="F91" s="415"/>
      <c r="G91" s="415"/>
      <c r="H91" s="415"/>
      <c r="I91" s="415"/>
      <c r="J91" s="416"/>
      <c r="K91" s="170">
        <f>M57*'Wskaźniki makroekonomiczne'!$K$25</f>
        <v>3.9360578039999997E-2</v>
      </c>
      <c r="L91" s="171">
        <f>K91*'Wskaźniki makroekonomiczne'!L$45</f>
        <v>4.2465686817379451E-2</v>
      </c>
      <c r="M91" s="171">
        <f>L91*'Wskaźniki makroekonomiczne'!M$45</f>
        <v>4.4494961784384369E-2</v>
      </c>
      <c r="N91" s="171">
        <f>M91*'Wskaźniki makroekonomiczne'!N$45</f>
        <v>4.524599509236174E-2</v>
      </c>
      <c r="O91" s="171">
        <f>N91*'Wskaźniki makroekonomiczne'!O$45</f>
        <v>4.6523710314588775E-2</v>
      </c>
      <c r="P91" s="171">
        <f>O91*'Wskaźniki makroekonomiczne'!P$45</f>
        <v>4.7751970536789652E-2</v>
      </c>
      <c r="Q91" s="171">
        <f>P91*'Wskaźniki makroekonomiczne'!Q$45</f>
        <v>4.8838476124461024E-2</v>
      </c>
      <c r="R91" s="171">
        <f>Q91*'Wskaźniki makroekonomiczne'!R$45</f>
        <v>5.1525265839455194E-2</v>
      </c>
      <c r="S91" s="171">
        <f>R91*'Wskaźniki makroekonomiczne'!S$45</f>
        <v>5.4397490714276617E-2</v>
      </c>
      <c r="T91" s="171">
        <f>S91*'Wskaźniki makroekonomiczne'!T$45</f>
        <v>5.7629686540026655E-2</v>
      </c>
      <c r="U91" s="171">
        <f>T91*'Wskaźniki makroekonomiczne'!U$45</f>
        <v>5.8706941471657767E-2</v>
      </c>
      <c r="V91" s="171">
        <f>U91*'Wskaźniki makroekonomiczne'!V$45</f>
        <v>6.468889152895925E-2</v>
      </c>
      <c r="W91" s="171">
        <f>V91*'Wskaźniki makroekonomiczne'!W$45</f>
        <v>6.6758502424796126E-2</v>
      </c>
      <c r="X91" s="171">
        <f>W91*'Wskaźniki makroekonomiczne'!X$45</f>
        <v>6.858210628655477E-2</v>
      </c>
      <c r="Y91" s="171">
        <f>X91*'Wskaźniki makroekonomiczne'!Y$45</f>
        <v>7.0355437259056283E-2</v>
      </c>
      <c r="Z91" s="171">
        <f>Y91*'Wskaźniki makroekonomiczne'!Z$45</f>
        <v>7.2241472459485978E-2</v>
      </c>
      <c r="AA91" s="171">
        <f>Z91*'Wskaźniki makroekonomiczne'!AA$45</f>
        <v>7.4130926851511805E-2</v>
      </c>
      <c r="AB91" s="171">
        <f>AA91*'Wskaźniki makroekonomiczne'!AB$45</f>
        <v>7.6080945389290736E-2</v>
      </c>
      <c r="AC91" s="171">
        <f>AB91*'Wskaźniki makroekonomiczne'!AC$45</f>
        <v>7.8032576418721619E-2</v>
      </c>
      <c r="AD91" s="171">
        <f>AC91*'Wskaźniki makroekonomiczne'!AD$45</f>
        <v>7.9983022774236717E-2</v>
      </c>
      <c r="AE91" s="171">
        <f>AD91*'Wskaźniki makroekonomiczne'!AE$45</f>
        <v>8.1929310152583354E-2</v>
      </c>
      <c r="AF91" s="171">
        <f>AE91*'Wskaźniki makroekonomiczne'!AF$45</f>
        <v>8.393593758852147E-2</v>
      </c>
      <c r="AG91" s="171">
        <f>AF91*'Wskaźniki makroekonomiczne'!AG$45</f>
        <v>8.5936809319262064E-2</v>
      </c>
      <c r="AH91" s="171">
        <f>AG91*'Wskaźniki makroekonomiczne'!AH$45</f>
        <v>8.7997228937143124E-2</v>
      </c>
      <c r="AI91" s="171">
        <f>AH91*'Wskaźniki makroekonomiczne'!AI$45</f>
        <v>9.0047405151014032E-2</v>
      </c>
      <c r="AJ91" s="171">
        <f>AI91*'Wskaźniki makroekonomiczne'!AJ$45</f>
        <v>9.2082877228671686E-2</v>
      </c>
      <c r="AK91" s="171">
        <f>AJ91*'Wskaźniki makroekonomiczne'!AK$45</f>
        <v>9.410039320974771E-2</v>
      </c>
      <c r="AL91" s="171">
        <f>AK91*'Wskaźniki makroekonomiczne'!AL$45</f>
        <v>9.6095503060483534E-2</v>
      </c>
      <c r="AM91" s="171">
        <f>AL91*'Wskaźniki makroekonomiczne'!AM$45</f>
        <v>9.8063686383234067E-2</v>
      </c>
      <c r="AN91" s="171">
        <f>AM91*'Wskaźniki makroekonomiczne'!AN$45</f>
        <v>0.10000023606886664</v>
      </c>
      <c r="AO91" s="171">
        <f>AN91*'Wskaźniki makroekonomiczne'!AO$45</f>
        <v>0.10198141422252334</v>
      </c>
      <c r="AP91" s="171">
        <f>AO91*'Wskaźniki makroekonomiczne'!AP$45</f>
        <v>0.10384294674900288</v>
      </c>
      <c r="AQ91" s="171">
        <f>AP91*'Wskaźniki makroekonomiczne'!AQ$45</f>
        <v>0.10574354826482166</v>
      </c>
      <c r="AR91" s="171">
        <f>AQ91*'Wskaźniki makroekonomiczne'!AR$45</f>
        <v>0.10768330770362272</v>
      </c>
      <c r="AS91" s="171">
        <f>AR91*'Wskaźniki makroekonomiczne'!AS$45</f>
        <v>0.10957658155621672</v>
      </c>
      <c r="AT91" s="171">
        <f>AS91*'Wskaźniki makroekonomiczne'!AT$45</f>
        <v>0.11141923470401829</v>
      </c>
      <c r="AU91" s="171">
        <f>AT91*'Wskaźniki makroekonomiczne'!AU$45</f>
        <v>0.11320718198827841</v>
      </c>
      <c r="AV91" s="171">
        <f>AU91*'Wskaźniki makroekonomiczne'!AV$45</f>
        <v>0.11502780917038986</v>
      </c>
      <c r="AW91" s="171">
        <f>AV91*'Wskaźniki makroekonomiczne'!AW$45</f>
        <v>0.11688081413169832</v>
      </c>
      <c r="AX91" s="171">
        <f>AW91*'Wskaźniki makroekonomiczne'!AX$45</f>
        <v>0.11876652890208178</v>
      </c>
      <c r="AY91" s="171">
        <f>AX91*'Wskaźniki makroekonomiczne'!AY$45</f>
        <v>0.12058923767917289</v>
      </c>
      <c r="AZ91" s="171">
        <f>AY91*'Wskaźniki makroekonomiczne'!AZ$45</f>
        <v>0.12242382918360172</v>
      </c>
      <c r="BA91" s="171">
        <f>AZ91*'Wskaźniki makroekonomiczne'!BA$45</f>
        <v>0.12428633135446229</v>
      </c>
      <c r="BB91" s="171">
        <f>BA91*'Wskaźniki makroekonomiczne'!BB$45</f>
        <v>0.12617716881233026</v>
      </c>
      <c r="BC91" s="171">
        <f>BB91*'Wskaźniki makroekonomiczne'!BC$45</f>
        <v>0.1280967726377715</v>
      </c>
      <c r="BD91" s="171">
        <f>BC91*'Wskaźniki makroekonomiczne'!BD$45</f>
        <v>0.13004558046962161</v>
      </c>
      <c r="BE91" s="171">
        <f>BD91*'Wskaźniki makroekonomiczne'!BE$45</f>
        <v>0.13212858780842013</v>
      </c>
      <c r="BF91" s="171">
        <f>BE91*'Wskaźniki makroekonomiczne'!BF$45</f>
        <v>0.13424495975336534</v>
      </c>
      <c r="BG91" s="171">
        <f>BF91*'Wskaźniki makroekonomiczne'!BG$45</f>
        <v>0.13639523072261439</v>
      </c>
      <c r="BH91" s="171">
        <f>BG91*'Wskaźniki makroekonomiczne'!BH$45</f>
        <v>0.13868959975107595</v>
      </c>
      <c r="BI91" s="171">
        <f>BH91*'Wskaźniki makroekonomiczne'!BI$45</f>
        <v>0.14102256345187958</v>
      </c>
    </row>
    <row r="92" spans="1:61" ht="12.75" customHeight="1">
      <c r="A92" s="450"/>
      <c r="B92" s="467" t="s">
        <v>41</v>
      </c>
      <c r="C92" s="468"/>
      <c r="D92" s="464"/>
      <c r="E92" s="465"/>
      <c r="F92" s="465"/>
      <c r="G92" s="465"/>
      <c r="H92" s="465"/>
      <c r="I92" s="465"/>
      <c r="J92" s="466"/>
      <c r="K92" s="21">
        <f t="shared" ref="K92:AU92" si="31">K90*$B$33+K91*$B$34</f>
        <v>2.7462763559999999E-2</v>
      </c>
      <c r="L92" s="22">
        <f t="shared" si="31"/>
        <v>2.9629268027861026E-2</v>
      </c>
      <c r="M92" s="22">
        <f t="shared" si="31"/>
        <v>3.1045138967572529E-2</v>
      </c>
      <c r="N92" s="22">
        <f t="shared" si="31"/>
        <v>3.1569151855333141E-2</v>
      </c>
      <c r="O92" s="22">
        <f t="shared" si="31"/>
        <v>3.2460642600448071E-2</v>
      </c>
      <c r="P92" s="22">
        <f t="shared" si="31"/>
        <v>3.3317627475979529E-2</v>
      </c>
      <c r="Q92" s="22">
        <f t="shared" si="31"/>
        <v>3.4075706943982126E-2</v>
      </c>
      <c r="R92" s="22">
        <f t="shared" si="31"/>
        <v>3.5950340761690264E-2</v>
      </c>
      <c r="S92" s="22">
        <f t="shared" si="31"/>
        <v>3.7954356875178508E-2</v>
      </c>
      <c r="T92" s="22">
        <f t="shared" si="31"/>
        <v>4.0209532844697686E-2</v>
      </c>
      <c r="U92" s="22">
        <f t="shared" si="31"/>
        <v>4.0961157921218773E-2</v>
      </c>
      <c r="V92" s="22">
        <f t="shared" si="31"/>
        <v>4.5134899472586476E-2</v>
      </c>
      <c r="W92" s="22">
        <f t="shared" si="31"/>
        <v>4.6578913700116548E-2</v>
      </c>
      <c r="X92" s="22">
        <f t="shared" si="31"/>
        <v>4.7851283268258708E-2</v>
      </c>
      <c r="Y92" s="22">
        <f t="shared" si="31"/>
        <v>4.9088576307043406E-2</v>
      </c>
      <c r="Z92" s="22">
        <f t="shared" si="31"/>
        <v>5.0404505629082344E-2</v>
      </c>
      <c r="AA92" s="22">
        <f t="shared" si="31"/>
        <v>5.1722820598259792E-2</v>
      </c>
      <c r="AB92" s="22">
        <f t="shared" si="31"/>
        <v>5.3083392538697677E-2</v>
      </c>
      <c r="AC92" s="22">
        <f t="shared" si="31"/>
        <v>5.444508955095069E-2</v>
      </c>
      <c r="AD92" s="22">
        <f t="shared" si="31"/>
        <v>5.5805959989477794E-2</v>
      </c>
      <c r="AE92" s="22">
        <f t="shared" si="31"/>
        <v>5.7163928615777619E-2</v>
      </c>
      <c r="AF92" s="22">
        <f t="shared" si="31"/>
        <v>5.8563997861970467E-2</v>
      </c>
      <c r="AG92" s="22">
        <f t="shared" si="31"/>
        <v>5.9960051222756348E-2</v>
      </c>
      <c r="AH92" s="22">
        <f t="shared" si="31"/>
        <v>6.1397652488234436E-2</v>
      </c>
      <c r="AI92" s="22">
        <f t="shared" si="31"/>
        <v>6.28281066995688E-2</v>
      </c>
      <c r="AJ92" s="22">
        <f t="shared" si="31"/>
        <v>6.4248301503234698E-2</v>
      </c>
      <c r="AK92" s="22">
        <f t="shared" si="31"/>
        <v>6.5655967933095194E-2</v>
      </c>
      <c r="AL92" s="22">
        <f t="shared" si="31"/>
        <v>6.7048001100171742E-2</v>
      </c>
      <c r="AM92" s="22">
        <f t="shared" si="31"/>
        <v>6.8421247021014237E-2</v>
      </c>
      <c r="AN92" s="22">
        <f t="shared" si="31"/>
        <v>6.9772421439354165E-2</v>
      </c>
      <c r="AO92" s="22">
        <f t="shared" si="31"/>
        <v>7.1154734146977983E-2</v>
      </c>
      <c r="AP92" s="22">
        <f t="shared" si="31"/>
        <v>7.2453567400443009E-2</v>
      </c>
      <c r="AQ92" s="22">
        <f t="shared" si="31"/>
        <v>7.3779659969451142E-2</v>
      </c>
      <c r="AR92" s="22">
        <f t="shared" si="31"/>
        <v>7.5133073905012115E-2</v>
      </c>
      <c r="AS92" s="22">
        <f t="shared" si="31"/>
        <v>7.6454053798022836E-2</v>
      </c>
      <c r="AT92" s="22">
        <f t="shared" si="31"/>
        <v>7.773971448292788E-2</v>
      </c>
      <c r="AU92" s="22">
        <f t="shared" si="31"/>
        <v>7.898720565227707E-2</v>
      </c>
      <c r="AV92" s="22">
        <f t="shared" ref="AV92:AY92" si="32">AV90*$B$33+AV91*$B$34</f>
        <v>8.0257498323853801E-2</v>
      </c>
      <c r="AW92" s="22">
        <f t="shared" si="32"/>
        <v>8.1550381702654939E-2</v>
      </c>
      <c r="AX92" s="22">
        <f t="shared" si="32"/>
        <v>8.286608745341939E-2</v>
      </c>
      <c r="AY92" s="22">
        <f t="shared" si="32"/>
        <v>8.4137832500789378E-2</v>
      </c>
      <c r="AZ92" s="22">
        <f t="shared" ref="AZ92:BI92" si="33">AZ90*$B$33+AZ91*$B$34</f>
        <v>8.541786839518381E-2</v>
      </c>
      <c r="BA92" s="22">
        <f t="shared" si="33"/>
        <v>8.6717378191415728E-2</v>
      </c>
      <c r="BB92" s="22">
        <f t="shared" si="33"/>
        <v>8.8036658156843278E-2</v>
      </c>
      <c r="BC92" s="22">
        <f t="shared" si="33"/>
        <v>8.9376009066105586E-2</v>
      </c>
      <c r="BD92" s="22">
        <f t="shared" si="33"/>
        <v>9.0735736269694584E-2</v>
      </c>
      <c r="BE92" s="22">
        <f t="shared" si="33"/>
        <v>9.2189097497800382E-2</v>
      </c>
      <c r="BF92" s="22">
        <f t="shared" si="33"/>
        <v>9.36657379645634E-2</v>
      </c>
      <c r="BG92" s="22">
        <f t="shared" si="33"/>
        <v>9.5166030545592237E-2</v>
      </c>
      <c r="BH92" s="22">
        <f t="shared" si="33"/>
        <v>9.6766863594436009E-2</v>
      </c>
      <c r="BI92" s="22">
        <f t="shared" si="33"/>
        <v>9.8394625017149934E-2</v>
      </c>
    </row>
    <row r="93" spans="1:61" ht="15">
      <c r="A93" s="144" t="s">
        <v>77</v>
      </c>
      <c r="B93" s="440" t="s">
        <v>69</v>
      </c>
      <c r="C93" s="441"/>
      <c r="D93" s="102">
        <f>'Wskaźniki makroekonomiczne'!D$1</f>
        <v>2003</v>
      </c>
      <c r="E93" s="102">
        <f>D93+1</f>
        <v>2004</v>
      </c>
      <c r="F93" s="102">
        <f t="shared" ref="F93:AY93" si="34">E93+1</f>
        <v>2005</v>
      </c>
      <c r="G93" s="102">
        <f t="shared" si="34"/>
        <v>2006</v>
      </c>
      <c r="H93" s="102">
        <f t="shared" si="34"/>
        <v>2007</v>
      </c>
      <c r="I93" s="102">
        <f t="shared" si="34"/>
        <v>2008</v>
      </c>
      <c r="J93" s="102">
        <f t="shared" si="34"/>
        <v>2009</v>
      </c>
      <c r="K93" s="102">
        <f t="shared" si="34"/>
        <v>2010</v>
      </c>
      <c r="L93" s="102">
        <f t="shared" si="34"/>
        <v>2011</v>
      </c>
      <c r="M93" s="102">
        <f t="shared" si="34"/>
        <v>2012</v>
      </c>
      <c r="N93" s="102">
        <f t="shared" si="34"/>
        <v>2013</v>
      </c>
      <c r="O93" s="102">
        <f t="shared" si="34"/>
        <v>2014</v>
      </c>
      <c r="P93" s="102">
        <f t="shared" si="34"/>
        <v>2015</v>
      </c>
      <c r="Q93" s="102">
        <f t="shared" si="34"/>
        <v>2016</v>
      </c>
      <c r="R93" s="102">
        <f t="shared" si="34"/>
        <v>2017</v>
      </c>
      <c r="S93" s="102">
        <f t="shared" si="34"/>
        <v>2018</v>
      </c>
      <c r="T93" s="102">
        <f t="shared" si="34"/>
        <v>2019</v>
      </c>
      <c r="U93" s="102">
        <f t="shared" si="34"/>
        <v>2020</v>
      </c>
      <c r="V93" s="102">
        <f t="shared" si="34"/>
        <v>2021</v>
      </c>
      <c r="W93" s="102">
        <f t="shared" si="34"/>
        <v>2022</v>
      </c>
      <c r="X93" s="102">
        <f t="shared" si="34"/>
        <v>2023</v>
      </c>
      <c r="Y93" s="102">
        <f t="shared" si="34"/>
        <v>2024</v>
      </c>
      <c r="Z93" s="102">
        <f t="shared" si="34"/>
        <v>2025</v>
      </c>
      <c r="AA93" s="102">
        <f t="shared" si="34"/>
        <v>2026</v>
      </c>
      <c r="AB93" s="102">
        <f t="shared" si="34"/>
        <v>2027</v>
      </c>
      <c r="AC93" s="102">
        <f t="shared" si="34"/>
        <v>2028</v>
      </c>
      <c r="AD93" s="102">
        <f t="shared" si="34"/>
        <v>2029</v>
      </c>
      <c r="AE93" s="102">
        <f t="shared" si="34"/>
        <v>2030</v>
      </c>
      <c r="AF93" s="102">
        <f t="shared" si="34"/>
        <v>2031</v>
      </c>
      <c r="AG93" s="102">
        <f t="shared" si="34"/>
        <v>2032</v>
      </c>
      <c r="AH93" s="102">
        <f t="shared" si="34"/>
        <v>2033</v>
      </c>
      <c r="AI93" s="102">
        <f t="shared" si="34"/>
        <v>2034</v>
      </c>
      <c r="AJ93" s="102">
        <f t="shared" si="34"/>
        <v>2035</v>
      </c>
      <c r="AK93" s="102">
        <f t="shared" si="34"/>
        <v>2036</v>
      </c>
      <c r="AL93" s="102">
        <f t="shared" si="34"/>
        <v>2037</v>
      </c>
      <c r="AM93" s="102">
        <f t="shared" si="34"/>
        <v>2038</v>
      </c>
      <c r="AN93" s="102">
        <f t="shared" si="34"/>
        <v>2039</v>
      </c>
      <c r="AO93" s="102">
        <f t="shared" si="34"/>
        <v>2040</v>
      </c>
      <c r="AP93" s="102">
        <f t="shared" si="34"/>
        <v>2041</v>
      </c>
      <c r="AQ93" s="102">
        <f t="shared" si="34"/>
        <v>2042</v>
      </c>
      <c r="AR93" s="102">
        <f t="shared" si="34"/>
        <v>2043</v>
      </c>
      <c r="AS93" s="102">
        <f t="shared" si="34"/>
        <v>2044</v>
      </c>
      <c r="AT93" s="102">
        <f t="shared" si="34"/>
        <v>2045</v>
      </c>
      <c r="AU93" s="102">
        <f t="shared" si="34"/>
        <v>2046</v>
      </c>
      <c r="AV93" s="102">
        <f t="shared" si="34"/>
        <v>2047</v>
      </c>
      <c r="AW93" s="102">
        <f t="shared" si="34"/>
        <v>2048</v>
      </c>
      <c r="AX93" s="102">
        <f t="shared" si="34"/>
        <v>2049</v>
      </c>
      <c r="AY93" s="102">
        <f t="shared" si="34"/>
        <v>2050</v>
      </c>
      <c r="AZ93" s="102">
        <f t="shared" ref="AZ93:BI93" si="35">AY93+1</f>
        <v>2051</v>
      </c>
      <c r="BA93" s="102">
        <f t="shared" si="35"/>
        <v>2052</v>
      </c>
      <c r="BB93" s="102">
        <f t="shared" si="35"/>
        <v>2053</v>
      </c>
      <c r="BC93" s="102">
        <f t="shared" si="35"/>
        <v>2054</v>
      </c>
      <c r="BD93" s="102">
        <f t="shared" si="35"/>
        <v>2055</v>
      </c>
      <c r="BE93" s="102">
        <f t="shared" si="35"/>
        <v>2056</v>
      </c>
      <c r="BF93" s="102">
        <f t="shared" si="35"/>
        <v>2057</v>
      </c>
      <c r="BG93" s="102">
        <f t="shared" si="35"/>
        <v>2058</v>
      </c>
      <c r="BH93" s="102">
        <f t="shared" si="35"/>
        <v>2059</v>
      </c>
      <c r="BI93" s="102">
        <f t="shared" si="35"/>
        <v>2060</v>
      </c>
    </row>
    <row r="94" spans="1:61" ht="12.75" customHeight="1">
      <c r="A94" s="472" t="s">
        <v>64</v>
      </c>
      <c r="B94" s="458" t="s">
        <v>70</v>
      </c>
      <c r="C94" s="459"/>
      <c r="D94" s="411"/>
      <c r="E94" s="412"/>
      <c r="F94" s="412"/>
      <c r="G94" s="412"/>
      <c r="H94" s="412"/>
      <c r="I94" s="412"/>
      <c r="J94" s="413"/>
      <c r="K94" s="168">
        <f>N39*'Wskaźniki makroekonomiczne'!$K$25</f>
        <v>3.6671346000000002E-4</v>
      </c>
      <c r="L94" s="169">
        <f>K94*'Wskaźniki makroekonomiczne'!L$45</f>
        <v>3.9564304488241733E-4</v>
      </c>
      <c r="M94" s="169">
        <f>L94*'Wskaźniki makroekonomiczne'!M$45</f>
        <v>4.1454933339488549E-4</v>
      </c>
      <c r="N94" s="169">
        <f>M94*'Wskaźniki makroekonomiczne'!N$45</f>
        <v>4.2154653812759394E-4</v>
      </c>
      <c r="O94" s="169">
        <f>N94*'Wskaźniki makroekonomiczne'!O$45</f>
        <v>4.3345071721666572E-4</v>
      </c>
      <c r="P94" s="169">
        <f>O94*'Wskaźniki makroekonomiczne'!P$45</f>
        <v>4.4489413543592852E-4</v>
      </c>
      <c r="Q94" s="169">
        <f>P94*'Wskaźniki makroekonomiczne'!Q$45</f>
        <v>4.5501685830243198E-4</v>
      </c>
      <c r="R94" s="169">
        <f>Q94*'Wskaźniki makroekonomiczne'!R$45</f>
        <v>4.8004906061604221E-4</v>
      </c>
      <c r="S94" s="169">
        <f>R94*'Wskaźniki makroekonomiczne'!S$45</f>
        <v>5.0680891969822933E-4</v>
      </c>
      <c r="T94" s="169">
        <f>S94*'Wskaźniki makroekonomiczne'!T$45</f>
        <v>5.3692254540397503E-4</v>
      </c>
      <c r="U94" s="169">
        <f>T94*'Wskaźniki makroekonomiczne'!U$45</f>
        <v>5.469590820340785E-4</v>
      </c>
      <c r="V94" s="169">
        <f>U94*'Wskaźniki makroekonomiczne'!V$45</f>
        <v>6.0269153598409221E-4</v>
      </c>
      <c r="W94" s="169">
        <f>V94*'Wskaźniki makroekonomiczne'!W$45</f>
        <v>6.2197362507574003E-4</v>
      </c>
      <c r="X94" s="169">
        <f>W94*'Wskaźniki makroekonomiczne'!X$45</f>
        <v>6.3896372316665903E-4</v>
      </c>
      <c r="Y94" s="169">
        <f>X94*'Wskaźniki makroekonomiczne'!Y$45</f>
        <v>6.5548544030176621E-4</v>
      </c>
      <c r="Z94" s="169">
        <f>Y94*'Wskaźniki makroekonomiczne'!Z$45</f>
        <v>6.7305719682750874E-4</v>
      </c>
      <c r="AA94" s="169">
        <f>Z94*'Wskaźniki makroekonomiczne'!AA$45</f>
        <v>6.9066080917557545E-4</v>
      </c>
      <c r="AB94" s="169">
        <f>AA94*'Wskaźniki makroekonomiczne'!AB$45</f>
        <v>7.0882868375115563E-4</v>
      </c>
      <c r="AC94" s="169">
        <f>AB94*'Wskaźniki makroekonomiczne'!AC$45</f>
        <v>7.2701158154088441E-4</v>
      </c>
      <c r="AD94" s="169">
        <f>AC94*'Wskaźniki makroekonomiczne'!AD$45</f>
        <v>7.4518344199599401E-4</v>
      </c>
      <c r="AE94" s="169">
        <f>AD94*'Wskaźniki makroekonomiczne'!AE$45</f>
        <v>7.6331655421661487E-4</v>
      </c>
      <c r="AF94" s="169">
        <f>AE94*'Wskaźniki makroekonomiczne'!AF$45</f>
        <v>7.8201184088684582E-4</v>
      </c>
      <c r="AG94" s="169">
        <f>AF94*'Wskaźniki makroekonomiczne'!AG$45</f>
        <v>8.0065350297449107E-4</v>
      </c>
      <c r="AH94" s="169">
        <f>AG94*'Wskaźniki makroekonomiczne'!AH$45</f>
        <v>8.1984995904170585E-4</v>
      </c>
      <c r="AI94" s="169">
        <f>AH94*'Wskaźniki makroekonomiczne'!AI$45</f>
        <v>8.3895097966783241E-4</v>
      </c>
      <c r="AJ94" s="169">
        <f>AI94*'Wskaźniki makroekonomiczne'!AJ$45</f>
        <v>8.5791500523607134E-4</v>
      </c>
      <c r="AK94" s="169">
        <f>AJ94*'Wskaźniki makroekonomiczne'!AK$45</f>
        <v>8.7671173797901564E-4</v>
      </c>
      <c r="AL94" s="169">
        <f>AK94*'Wskaźniki makroekonomiczne'!AL$45</f>
        <v>8.9529971795481518E-4</v>
      </c>
      <c r="AM94" s="169">
        <f>AL94*'Wskaźniki makroekonomiczne'!AM$45</f>
        <v>9.1363682965745993E-4</v>
      </c>
      <c r="AN94" s="169">
        <f>AM94*'Wskaźniki makroekonomiczne'!AN$45</f>
        <v>9.3167921803291869E-4</v>
      </c>
      <c r="AO94" s="169">
        <f>AN94*'Wskaźniki makroekonomiczne'!AO$45</f>
        <v>9.5013739958872646E-4</v>
      </c>
      <c r="AP94" s="169">
        <f>AO94*'Wskaźniki makroekonomiczne'!AP$45</f>
        <v>9.6748087033232471E-4</v>
      </c>
      <c r="AQ94" s="169">
        <f>AP94*'Wskaźniki makroekonomiczne'!AQ$45</f>
        <v>9.8518833787100907E-4</v>
      </c>
      <c r="AR94" s="169">
        <f>AQ94*'Wskaźniki makroekonomiczne'!AR$45</f>
        <v>1.0032606307790934E-3</v>
      </c>
      <c r="AS94" s="169">
        <f>AR94*'Wskaźniki makroekonomiczne'!AS$45</f>
        <v>1.0208998281635096E-3</v>
      </c>
      <c r="AT94" s="169">
        <f>AS94*'Wskaźniki makroekonomiczne'!AT$45</f>
        <v>1.0380674040747044E-3</v>
      </c>
      <c r="AU94" s="169">
        <f>AT94*'Wskaźniki makroekonomiczne'!AU$45</f>
        <v>1.0547252980274383E-3</v>
      </c>
      <c r="AV94" s="169">
        <f>AU94*'Wskaźniki makroekonomiczne'!AV$45</f>
        <v>1.0716876630781661E-3</v>
      </c>
      <c r="AW94" s="169">
        <f>AV94*'Wskaźniki makroekonomiczne'!AW$45</f>
        <v>1.0889516844568164E-3</v>
      </c>
      <c r="AX94" s="169">
        <f>AW94*'Wskaźniki makroekonomiczne'!AX$45</f>
        <v>1.1065204556094572E-3</v>
      </c>
      <c r="AY94" s="169">
        <f>AX94*'Wskaźniki makroekonomiczne'!AY$45</f>
        <v>1.1235022144022314E-3</v>
      </c>
      <c r="AZ94" s="169">
        <f>AY94*'Wskaźniki makroekonomiczne'!AZ$45</f>
        <v>1.140594681834798E-3</v>
      </c>
      <c r="BA94" s="169">
        <f>AZ94*'Wskaźniki makroekonomiczne'!BA$45</f>
        <v>1.1579471865322568E-3</v>
      </c>
      <c r="BB94" s="169">
        <f>BA94*'Wskaźniki makroekonomiczne'!BB$45</f>
        <v>1.1755636845869272E-3</v>
      </c>
      <c r="BC94" s="169">
        <f>BB94*'Wskaźniki makroekonomiczne'!BC$45</f>
        <v>1.1934481922773734E-3</v>
      </c>
      <c r="BD94" s="169">
        <f>BC94*'Wskaźniki makroekonomiczne'!BD$45</f>
        <v>1.2116047869840515E-3</v>
      </c>
      <c r="BE94" s="169">
        <f>BD94*'Wskaźniki makroekonomiczne'!BE$45</f>
        <v>1.2310116876560872E-3</v>
      </c>
      <c r="BF94" s="169">
        <f>BE94*'Wskaźniki makroekonomiczne'!BF$45</f>
        <v>1.2507294386959493E-3</v>
      </c>
      <c r="BG94" s="169">
        <f>BF94*'Wskaźniki makroekonomiczne'!BG$45</f>
        <v>1.2707630191547913E-3</v>
      </c>
      <c r="BH94" s="169">
        <f>BG94*'Wskaźniki makroekonomiczne'!BH$45</f>
        <v>1.292139128115613E-3</v>
      </c>
      <c r="BI94" s="169">
        <f>BH94*'Wskaźniki makroekonomiczne'!BI$45</f>
        <v>1.313874814769063E-3</v>
      </c>
    </row>
    <row r="95" spans="1:61" ht="12.75" customHeight="1">
      <c r="A95" s="473"/>
      <c r="B95" s="460" t="s">
        <v>71</v>
      </c>
      <c r="C95" s="461"/>
      <c r="D95" s="414"/>
      <c r="E95" s="415"/>
      <c r="F95" s="415"/>
      <c r="G95" s="415"/>
      <c r="H95" s="415"/>
      <c r="I95" s="415"/>
      <c r="J95" s="416"/>
      <c r="K95" s="170">
        <f>N41*'Wskaźniki makroekonomiczne'!$K$25</f>
        <v>6.1118910000000008E-4</v>
      </c>
      <c r="L95" s="171">
        <f>K95*'Wskaźniki makroekonomiczne'!L$45</f>
        <v>6.5940507480402892E-4</v>
      </c>
      <c r="M95" s="171">
        <f>L95*'Wskaźniki makroekonomiczne'!M$45</f>
        <v>6.909155556581425E-4</v>
      </c>
      <c r="N95" s="171">
        <f>M95*'Wskaźniki makroekonomiczne'!N$45</f>
        <v>7.0257756354598984E-4</v>
      </c>
      <c r="O95" s="171">
        <f>N95*'Wskaźniki makroekonomiczne'!O$45</f>
        <v>7.2241786202777614E-4</v>
      </c>
      <c r="P95" s="171">
        <f>O95*'Wskaźniki makroekonomiczne'!P$45</f>
        <v>7.4149022572654751E-4</v>
      </c>
      <c r="Q95" s="171">
        <f>P95*'Wskaźniki makroekonomiczne'!Q$45</f>
        <v>7.5836143050405334E-4</v>
      </c>
      <c r="R95" s="171">
        <f>Q95*'Wskaźniki makroekonomiczne'!R$45</f>
        <v>8.0008176769340376E-4</v>
      </c>
      <c r="S95" s="171">
        <f>R95*'Wskaźniki makroekonomiczne'!S$45</f>
        <v>8.4468153283038237E-4</v>
      </c>
      <c r="T95" s="171">
        <f>S95*'Wskaźniki makroekonomiczne'!T$45</f>
        <v>8.9487090900662516E-4</v>
      </c>
      <c r="U95" s="171">
        <f>T95*'Wskaźniki makroekonomiczne'!U$45</f>
        <v>9.1159847005679764E-4</v>
      </c>
      <c r="V95" s="171">
        <f>U95*'Wskaźniki makroekonomiczne'!V$45</f>
        <v>1.0044858933068205E-3</v>
      </c>
      <c r="W95" s="171">
        <f>V95*'Wskaźniki makroekonomiczne'!W$45</f>
        <v>1.0366227084595669E-3</v>
      </c>
      <c r="X95" s="171">
        <f>W95*'Wskaźniki makroekonomiczne'!X$45</f>
        <v>1.0649395386110984E-3</v>
      </c>
      <c r="Y95" s="171">
        <f>X95*'Wskaźniki makroekonomiczne'!Y$45</f>
        <v>1.092475733836277E-3</v>
      </c>
      <c r="Z95" s="171">
        <f>Y95*'Wskaźniki makroekonomiczne'!Z$45</f>
        <v>1.1217619947125146E-3</v>
      </c>
      <c r="AA95" s="171">
        <f>Z95*'Wskaźniki makroekonomiczne'!AA$45</f>
        <v>1.1511013486259591E-3</v>
      </c>
      <c r="AB95" s="171">
        <f>AA95*'Wskaźniki makroekonomiczne'!AB$45</f>
        <v>1.1813811395852594E-3</v>
      </c>
      <c r="AC95" s="171">
        <f>AB95*'Wskaźniki makroekonomiczne'!AC$45</f>
        <v>1.2116859692348073E-3</v>
      </c>
      <c r="AD95" s="171">
        <f>AC95*'Wskaźniki makroekonomiczne'!AD$45</f>
        <v>1.2419724033266566E-3</v>
      </c>
      <c r="AE95" s="171">
        <f>AD95*'Wskaźniki makroekonomiczne'!AE$45</f>
        <v>1.2721942570276914E-3</v>
      </c>
      <c r="AF95" s="171">
        <f>AE95*'Wskaźniki makroekonomiczne'!AF$45</f>
        <v>1.303353068144743E-3</v>
      </c>
      <c r="AG95" s="171">
        <f>AF95*'Wskaźniki makroekonomiczne'!AG$45</f>
        <v>1.3344225049574852E-3</v>
      </c>
      <c r="AH95" s="171">
        <f>AG95*'Wskaźniki makroekonomiczne'!AH$45</f>
        <v>1.3664165984028432E-3</v>
      </c>
      <c r="AI95" s="171">
        <f>AH95*'Wskaźniki makroekonomiczne'!AI$45</f>
        <v>1.3982516327797206E-3</v>
      </c>
      <c r="AJ95" s="171">
        <f>AI95*'Wskaźniki makroekonomiczne'!AJ$45</f>
        <v>1.4298583420601189E-3</v>
      </c>
      <c r="AK95" s="171">
        <f>AJ95*'Wskaźniki makroekonomiczne'!AK$45</f>
        <v>1.4611862299650261E-3</v>
      </c>
      <c r="AL95" s="171">
        <f>AK95*'Wskaźniki makroekonomiczne'!AL$45</f>
        <v>1.4921661965913587E-3</v>
      </c>
      <c r="AM95" s="171">
        <f>AL95*'Wskaźniki makroekonomiczne'!AM$45</f>
        <v>1.5227280494291E-3</v>
      </c>
      <c r="AN95" s="171">
        <f>AM95*'Wskaźniki makroekonomiczne'!AN$45</f>
        <v>1.5527986967215311E-3</v>
      </c>
      <c r="AO95" s="171">
        <f>AN95*'Wskaźniki makroekonomiczne'!AO$45</f>
        <v>1.5835623326478775E-3</v>
      </c>
      <c r="AP95" s="171">
        <f>AO95*'Wskaźniki makroekonomiczne'!AP$45</f>
        <v>1.6124681172205411E-3</v>
      </c>
      <c r="AQ95" s="171">
        <f>AP95*'Wskaźniki makroekonomiczne'!AQ$45</f>
        <v>1.6419805631183483E-3</v>
      </c>
      <c r="AR95" s="171">
        <f>AQ95*'Wskaźniki makroekonomiczne'!AR$45</f>
        <v>1.672101051298489E-3</v>
      </c>
      <c r="AS95" s="171">
        <f>AR95*'Wskaźniki makroekonomiczne'!AS$45</f>
        <v>1.7014997136058491E-3</v>
      </c>
      <c r="AT95" s="171">
        <f>AS95*'Wskaźniki makroekonomiczne'!AT$45</f>
        <v>1.7301123401245071E-3</v>
      </c>
      <c r="AU95" s="171">
        <f>AT95*'Wskaźniki makroekonomiczne'!AU$45</f>
        <v>1.757875496712397E-3</v>
      </c>
      <c r="AV95" s="171">
        <f>AU95*'Wskaźniki makroekonomiczne'!AV$45</f>
        <v>1.7861461051302768E-3</v>
      </c>
      <c r="AW95" s="171">
        <f>AV95*'Wskaźniki makroekonomiczne'!AW$45</f>
        <v>1.8149194740946937E-3</v>
      </c>
      <c r="AX95" s="171">
        <f>AW95*'Wskaźniki makroekonomiczne'!AX$45</f>
        <v>1.8442007593490952E-3</v>
      </c>
      <c r="AY95" s="171">
        <f>AX95*'Wskaźniki makroekonomiczne'!AY$45</f>
        <v>1.8725036906703857E-3</v>
      </c>
      <c r="AZ95" s="171">
        <f>AY95*'Wskaźniki makroekonomiczne'!AZ$45</f>
        <v>1.9009911363913302E-3</v>
      </c>
      <c r="BA95" s="171">
        <f>AZ95*'Wskaźniki makroekonomiczne'!BA$45</f>
        <v>1.9299119775537615E-3</v>
      </c>
      <c r="BB95" s="171">
        <f>BA95*'Wskaźniki makroekonomiczne'!BB$45</f>
        <v>1.9592728076448791E-3</v>
      </c>
      <c r="BC95" s="171">
        <f>BB95*'Wskaźniki makroekonomiczne'!BC$45</f>
        <v>1.9890803204622898E-3</v>
      </c>
      <c r="BD95" s="171">
        <f>BC95*'Wskaźniki makroekonomiczne'!BD$45</f>
        <v>2.0193413116400866E-3</v>
      </c>
      <c r="BE95" s="171">
        <f>BD95*'Wskaźniki makroekonomiczne'!BE$45</f>
        <v>2.0516861460934794E-3</v>
      </c>
      <c r="BF95" s="171">
        <f>BE95*'Wskaźniki makroekonomiczne'!BF$45</f>
        <v>2.0845490644932495E-3</v>
      </c>
      <c r="BG95" s="171">
        <f>BF95*'Wskaźniki makroekonomiczne'!BG$45</f>
        <v>2.1179383652579864E-3</v>
      </c>
      <c r="BH95" s="171">
        <f>BG95*'Wskaźniki makroekonomiczne'!BH$45</f>
        <v>2.1535652135260229E-3</v>
      </c>
      <c r="BI95" s="171">
        <f>BH95*'Wskaźniki makroekonomiczne'!BI$45</f>
        <v>2.1897913579484395E-3</v>
      </c>
    </row>
    <row r="96" spans="1:61" ht="12.75" customHeight="1">
      <c r="A96" s="474"/>
      <c r="B96" s="467" t="s">
        <v>41</v>
      </c>
      <c r="C96" s="468"/>
      <c r="D96" s="464"/>
      <c r="E96" s="465"/>
      <c r="F96" s="465"/>
      <c r="G96" s="465"/>
      <c r="H96" s="465"/>
      <c r="I96" s="465"/>
      <c r="J96" s="466"/>
      <c r="K96" s="21">
        <f t="shared" ref="K96:AU96" si="36">K94*$B$33+K95*$B$34</f>
        <v>4.4820534000000007E-4</v>
      </c>
      <c r="L96" s="22">
        <f t="shared" si="36"/>
        <v>4.8356372152295456E-4</v>
      </c>
      <c r="M96" s="22">
        <f t="shared" si="36"/>
        <v>5.0667140748263779E-4</v>
      </c>
      <c r="N96" s="22">
        <f t="shared" si="36"/>
        <v>5.1522354660039254E-4</v>
      </c>
      <c r="O96" s="22">
        <f t="shared" si="36"/>
        <v>5.2977309882036919E-4</v>
      </c>
      <c r="P96" s="22">
        <f t="shared" si="36"/>
        <v>5.4375949886613481E-4</v>
      </c>
      <c r="Q96" s="22">
        <f t="shared" si="36"/>
        <v>5.5613171570297244E-4</v>
      </c>
      <c r="R96" s="22">
        <f t="shared" si="36"/>
        <v>5.8672662964182943E-4</v>
      </c>
      <c r="S96" s="22">
        <f t="shared" si="36"/>
        <v>6.1943312407561368E-4</v>
      </c>
      <c r="T96" s="22">
        <f t="shared" si="36"/>
        <v>6.5623866660485851E-4</v>
      </c>
      <c r="U96" s="22">
        <f t="shared" si="36"/>
        <v>6.6850554470831818E-4</v>
      </c>
      <c r="V96" s="22">
        <f t="shared" si="36"/>
        <v>7.3662298842500171E-4</v>
      </c>
      <c r="W96" s="22">
        <f t="shared" si="36"/>
        <v>7.6018998620368239E-4</v>
      </c>
      <c r="X96" s="22">
        <f t="shared" si="36"/>
        <v>7.809556616481389E-4</v>
      </c>
      <c r="Y96" s="22">
        <f t="shared" si="36"/>
        <v>8.011488714799364E-4</v>
      </c>
      <c r="Z96" s="22">
        <f t="shared" si="36"/>
        <v>8.2262546278917743E-4</v>
      </c>
      <c r="AA96" s="22">
        <f t="shared" si="36"/>
        <v>8.4414098899237005E-4</v>
      </c>
      <c r="AB96" s="22">
        <f t="shared" si="36"/>
        <v>8.6634616902919021E-4</v>
      </c>
      <c r="AC96" s="22">
        <f t="shared" si="36"/>
        <v>8.8856971077219205E-4</v>
      </c>
      <c r="AD96" s="22">
        <f t="shared" si="36"/>
        <v>9.1077976243954814E-4</v>
      </c>
      <c r="AE96" s="22">
        <f t="shared" si="36"/>
        <v>9.3294245515364034E-4</v>
      </c>
      <c r="AF96" s="22">
        <f t="shared" si="36"/>
        <v>9.5579224997281156E-4</v>
      </c>
      <c r="AG96" s="22">
        <f t="shared" si="36"/>
        <v>9.785765036354891E-4</v>
      </c>
      <c r="AH96" s="22">
        <f t="shared" si="36"/>
        <v>1.0020388388287517E-3</v>
      </c>
      <c r="AI96" s="22">
        <f t="shared" si="36"/>
        <v>1.0253845307051286E-3</v>
      </c>
      <c r="AJ96" s="22">
        <f t="shared" si="36"/>
        <v>1.0485627841774205E-3</v>
      </c>
      <c r="AK96" s="22">
        <f t="shared" si="36"/>
        <v>1.0715365686410191E-3</v>
      </c>
      <c r="AL96" s="22">
        <f t="shared" si="36"/>
        <v>1.0942552108336632E-3</v>
      </c>
      <c r="AM96" s="22">
        <f t="shared" si="36"/>
        <v>1.1166672362480066E-3</v>
      </c>
      <c r="AN96" s="22">
        <f t="shared" si="36"/>
        <v>1.1387190442624564E-3</v>
      </c>
      <c r="AO96" s="22">
        <f t="shared" si="36"/>
        <v>1.1612790439417767E-3</v>
      </c>
      <c r="AP96" s="22">
        <f t="shared" si="36"/>
        <v>1.1824766192950636E-3</v>
      </c>
      <c r="AQ96" s="22">
        <f t="shared" si="36"/>
        <v>1.2041190796201221E-3</v>
      </c>
      <c r="AR96" s="22">
        <f t="shared" si="36"/>
        <v>1.2262074376188921E-3</v>
      </c>
      <c r="AS96" s="22">
        <f t="shared" si="36"/>
        <v>1.2477664566442896E-3</v>
      </c>
      <c r="AT96" s="22">
        <f t="shared" si="36"/>
        <v>1.2687490494246389E-3</v>
      </c>
      <c r="AU96" s="22">
        <f t="shared" si="36"/>
        <v>1.2891086975890913E-3</v>
      </c>
      <c r="AV96" s="22">
        <f t="shared" ref="AV96:AY96" si="37">AV94*$B$33+AV95*$B$34</f>
        <v>1.3098404770955363E-3</v>
      </c>
      <c r="AW96" s="22">
        <f t="shared" si="37"/>
        <v>1.3309409476694421E-3</v>
      </c>
      <c r="AX96" s="22">
        <f t="shared" si="37"/>
        <v>1.3524138901893365E-3</v>
      </c>
      <c r="AY96" s="22">
        <f t="shared" si="37"/>
        <v>1.373169373158283E-3</v>
      </c>
      <c r="AZ96" s="22">
        <f t="shared" ref="AZ96:BI96" si="38">AZ94*$B$33+AZ95*$B$34</f>
        <v>1.3940601666869753E-3</v>
      </c>
      <c r="BA96" s="22">
        <f t="shared" si="38"/>
        <v>1.4152687835394251E-3</v>
      </c>
      <c r="BB96" s="22">
        <f t="shared" si="38"/>
        <v>1.4368000589395778E-3</v>
      </c>
      <c r="BC96" s="22">
        <f t="shared" si="38"/>
        <v>1.4586589016723456E-3</v>
      </c>
      <c r="BD96" s="22">
        <f t="shared" si="38"/>
        <v>1.48085029520273E-3</v>
      </c>
      <c r="BE96" s="22">
        <f t="shared" si="38"/>
        <v>1.5045698404685514E-3</v>
      </c>
      <c r="BF96" s="22">
        <f t="shared" si="38"/>
        <v>1.5286693139617161E-3</v>
      </c>
      <c r="BG96" s="22">
        <f t="shared" si="38"/>
        <v>1.5531548011891898E-3</v>
      </c>
      <c r="BH96" s="22">
        <f t="shared" si="38"/>
        <v>1.5792811565857497E-3</v>
      </c>
      <c r="BI96" s="22">
        <f t="shared" si="38"/>
        <v>1.6058469958288553E-3</v>
      </c>
    </row>
    <row r="97" spans="1:61" ht="12.75" customHeight="1">
      <c r="A97" s="469" t="s">
        <v>65</v>
      </c>
      <c r="B97" s="458" t="s">
        <v>70</v>
      </c>
      <c r="C97" s="459"/>
      <c r="D97" s="411"/>
      <c r="E97" s="412"/>
      <c r="F97" s="412"/>
      <c r="G97" s="412"/>
      <c r="H97" s="412"/>
      <c r="I97" s="412"/>
      <c r="J97" s="413"/>
      <c r="K97" s="168">
        <f>N43*'Wskaźniki makroekonomiczne'!$K$25</f>
        <v>6.1118910000000008E-4</v>
      </c>
      <c r="L97" s="169">
        <f>K97*'Wskaźniki makroekonomiczne'!L$45</f>
        <v>6.5940507480402892E-4</v>
      </c>
      <c r="M97" s="169">
        <f>L97*'Wskaźniki makroekonomiczne'!M$45</f>
        <v>6.909155556581425E-4</v>
      </c>
      <c r="N97" s="169">
        <f>M97*'Wskaźniki makroekonomiczne'!N$45</f>
        <v>7.0257756354598984E-4</v>
      </c>
      <c r="O97" s="169">
        <f>N97*'Wskaźniki makroekonomiczne'!O$45</f>
        <v>7.2241786202777614E-4</v>
      </c>
      <c r="P97" s="169">
        <f>O97*'Wskaźniki makroekonomiczne'!P$45</f>
        <v>7.4149022572654751E-4</v>
      </c>
      <c r="Q97" s="169">
        <f>P97*'Wskaźniki makroekonomiczne'!Q$45</f>
        <v>7.5836143050405334E-4</v>
      </c>
      <c r="R97" s="169">
        <f>Q97*'Wskaźniki makroekonomiczne'!R$45</f>
        <v>8.0008176769340376E-4</v>
      </c>
      <c r="S97" s="169">
        <f>R97*'Wskaźniki makroekonomiczne'!S$45</f>
        <v>8.4468153283038237E-4</v>
      </c>
      <c r="T97" s="169">
        <f>S97*'Wskaźniki makroekonomiczne'!T$45</f>
        <v>8.9487090900662516E-4</v>
      </c>
      <c r="U97" s="169">
        <f>T97*'Wskaźniki makroekonomiczne'!U$45</f>
        <v>9.1159847005679764E-4</v>
      </c>
      <c r="V97" s="169">
        <f>U97*'Wskaźniki makroekonomiczne'!V$45</f>
        <v>1.0044858933068205E-3</v>
      </c>
      <c r="W97" s="169">
        <f>V97*'Wskaźniki makroekonomiczne'!W$45</f>
        <v>1.0366227084595669E-3</v>
      </c>
      <c r="X97" s="169">
        <f>W97*'Wskaźniki makroekonomiczne'!X$45</f>
        <v>1.0649395386110984E-3</v>
      </c>
      <c r="Y97" s="169">
        <f>X97*'Wskaźniki makroekonomiczne'!Y$45</f>
        <v>1.092475733836277E-3</v>
      </c>
      <c r="Z97" s="169">
        <f>AC43*'Wskaźniki makroekonomiczne'!$K$25</f>
        <v>0</v>
      </c>
      <c r="AA97" s="169">
        <f>Z97*'Wskaźniki makroekonomiczne'!AA$45</f>
        <v>0</v>
      </c>
      <c r="AB97" s="169">
        <f>AA97*'Wskaźniki makroekonomiczne'!AB$45</f>
        <v>0</v>
      </c>
      <c r="AC97" s="169">
        <f>AB97*'Wskaźniki makroekonomiczne'!AC$45</f>
        <v>0</v>
      </c>
      <c r="AD97" s="169">
        <f>AC97*'Wskaźniki makroekonomiczne'!AD$45</f>
        <v>0</v>
      </c>
      <c r="AE97" s="169">
        <f>AD97*'Wskaźniki makroekonomiczne'!AE$45</f>
        <v>0</v>
      </c>
      <c r="AF97" s="169">
        <f>AE97*'Wskaźniki makroekonomiczne'!AF$45</f>
        <v>0</v>
      </c>
      <c r="AG97" s="169">
        <f>AF97*'Wskaźniki makroekonomiczne'!AG$45</f>
        <v>0</v>
      </c>
      <c r="AH97" s="169">
        <f>AG97*'Wskaźniki makroekonomiczne'!AH$45</f>
        <v>0</v>
      </c>
      <c r="AI97" s="169">
        <f>AH97*'Wskaźniki makroekonomiczne'!AI$45</f>
        <v>0</v>
      </c>
      <c r="AJ97" s="169">
        <f>AI97*'Wskaźniki makroekonomiczne'!AJ$45</f>
        <v>0</v>
      </c>
      <c r="AK97" s="169">
        <f>AJ97*'Wskaźniki makroekonomiczne'!AK$45</f>
        <v>0</v>
      </c>
      <c r="AL97" s="169">
        <f>AK97*'Wskaźniki makroekonomiczne'!AL$45</f>
        <v>0</v>
      </c>
      <c r="AM97" s="169">
        <f>AL97*'Wskaźniki makroekonomiczne'!AM$45</f>
        <v>0</v>
      </c>
      <c r="AN97" s="169">
        <f>AM97*'Wskaźniki makroekonomiczne'!AN$45</f>
        <v>0</v>
      </c>
      <c r="AO97" s="169">
        <f>AR43*'Wskaźniki makroekonomiczne'!$K$25</f>
        <v>0</v>
      </c>
      <c r="AP97" s="169">
        <f>AO97*'Wskaźniki makroekonomiczne'!AP$45</f>
        <v>0</v>
      </c>
      <c r="AQ97" s="169">
        <f>AP97*'Wskaźniki makroekonomiczne'!AQ$45</f>
        <v>0</v>
      </c>
      <c r="AR97" s="169">
        <f>AQ97*'Wskaźniki makroekonomiczne'!AR$45</f>
        <v>0</v>
      </c>
      <c r="AS97" s="169">
        <f>AR97*'Wskaźniki makroekonomiczne'!AS$45</f>
        <v>0</v>
      </c>
      <c r="AT97" s="169">
        <f>AS97*'Wskaźniki makroekonomiczne'!AT$45</f>
        <v>0</v>
      </c>
      <c r="AU97" s="169">
        <f>AT97*'Wskaźniki makroekonomiczne'!AU$45</f>
        <v>0</v>
      </c>
      <c r="AV97" s="169">
        <f>AU97*'Wskaźniki makroekonomiczne'!AV$45</f>
        <v>0</v>
      </c>
      <c r="AW97" s="169">
        <f>AV97*'Wskaźniki makroekonomiczne'!AW$45</f>
        <v>0</v>
      </c>
      <c r="AX97" s="169">
        <f>AW97*'Wskaźniki makroekonomiczne'!AX$45</f>
        <v>0</v>
      </c>
      <c r="AY97" s="169">
        <f>AX97*'Wskaźniki makroekonomiczne'!AY$45</f>
        <v>0</v>
      </c>
      <c r="AZ97" s="169">
        <f>AY97*'Wskaźniki makroekonomiczne'!AZ$45</f>
        <v>0</v>
      </c>
      <c r="BA97" s="169">
        <f>AZ97*'Wskaźniki makroekonomiczne'!BA$45</f>
        <v>0</v>
      </c>
      <c r="BB97" s="169">
        <f>BA97*'Wskaźniki makroekonomiczne'!BB$45</f>
        <v>0</v>
      </c>
      <c r="BC97" s="169">
        <f>BB97*'Wskaźniki makroekonomiczne'!BC$45</f>
        <v>0</v>
      </c>
      <c r="BD97" s="169">
        <f>BC97*'Wskaźniki makroekonomiczne'!BD$45</f>
        <v>0</v>
      </c>
      <c r="BE97" s="169">
        <f>BD97*'Wskaźniki makroekonomiczne'!BE$45</f>
        <v>0</v>
      </c>
      <c r="BF97" s="169">
        <f>BE97*'Wskaźniki makroekonomiczne'!BF$45</f>
        <v>0</v>
      </c>
      <c r="BG97" s="169">
        <f>BF97*'Wskaźniki makroekonomiczne'!BG$45</f>
        <v>0</v>
      </c>
      <c r="BH97" s="169">
        <f>BG97*'Wskaźniki makroekonomiczne'!BH$45</f>
        <v>0</v>
      </c>
      <c r="BI97" s="169">
        <f>BH97*'Wskaźniki makroekonomiczne'!BI$45</f>
        <v>0</v>
      </c>
    </row>
    <row r="98" spans="1:61" ht="12.75" customHeight="1">
      <c r="A98" s="470"/>
      <c r="B98" s="460" t="s">
        <v>71</v>
      </c>
      <c r="C98" s="461"/>
      <c r="D98" s="414"/>
      <c r="E98" s="415"/>
      <c r="F98" s="415"/>
      <c r="G98" s="415"/>
      <c r="H98" s="415"/>
      <c r="I98" s="415"/>
      <c r="J98" s="416"/>
      <c r="K98" s="170">
        <f>N45*'Wskaźniki makroekonomiczne'!$K$25</f>
        <v>9.7790255999999983E-4</v>
      </c>
      <c r="L98" s="171">
        <f>K98*'Wskaźniki makroekonomiczne'!L$45</f>
        <v>1.0550481196864459E-3</v>
      </c>
      <c r="M98" s="171">
        <f>L98*'Wskaźniki makroekonomiczne'!M$45</f>
        <v>1.1054648890530276E-3</v>
      </c>
      <c r="N98" s="171">
        <f>M98*'Wskaźniki makroekonomiczne'!N$45</f>
        <v>1.1241241016735834E-3</v>
      </c>
      <c r="O98" s="171">
        <f>N98*'Wskaźniki makroekonomiczne'!O$45</f>
        <v>1.1558685792444415E-3</v>
      </c>
      <c r="P98" s="171">
        <f>O98*'Wskaźniki makroekonomiczne'!P$45</f>
        <v>1.1863843611624758E-3</v>
      </c>
      <c r="Q98" s="171">
        <f>P98*'Wskaźniki makroekonomiczne'!Q$45</f>
        <v>1.213378288806485E-3</v>
      </c>
      <c r="R98" s="171">
        <f>Q98*'Wskaźniki makroekonomiczne'!R$45</f>
        <v>1.2801308283094458E-3</v>
      </c>
      <c r="S98" s="171">
        <f>R98*'Wskaźniki makroekonomiczne'!S$45</f>
        <v>1.3514904525286115E-3</v>
      </c>
      <c r="T98" s="171">
        <f>S98*'Wskaźniki makroekonomiczne'!T$45</f>
        <v>1.4317934544106001E-3</v>
      </c>
      <c r="U98" s="171">
        <f>T98*'Wskaźniki makroekonomiczne'!U$45</f>
        <v>1.4585575520908761E-3</v>
      </c>
      <c r="V98" s="171">
        <f>U98*'Wskaźniki makroekonomiczne'!V$45</f>
        <v>1.6071774292909129E-3</v>
      </c>
      <c r="W98" s="171">
        <f>V98*'Wskaźniki makroekonomiczne'!W$45</f>
        <v>1.6585963335353073E-3</v>
      </c>
      <c r="X98" s="171">
        <f>W98*'Wskaźniki makroekonomiczne'!X$45</f>
        <v>1.7039032617777578E-3</v>
      </c>
      <c r="Y98" s="171">
        <f>X98*'Wskaźniki makroekonomiczne'!Y$45</f>
        <v>1.7479611741380437E-3</v>
      </c>
      <c r="Z98" s="171">
        <f>AC45*'Wskaźniki makroekonomiczne'!$K$25</f>
        <v>0</v>
      </c>
      <c r="AA98" s="171">
        <f>Z98*'Wskaźniki makroekonomiczne'!AA$45</f>
        <v>0</v>
      </c>
      <c r="AB98" s="171">
        <f>AA98*'Wskaźniki makroekonomiczne'!AB$45</f>
        <v>0</v>
      </c>
      <c r="AC98" s="171">
        <f>AB98*'Wskaźniki makroekonomiczne'!AC$45</f>
        <v>0</v>
      </c>
      <c r="AD98" s="171">
        <f>AC98*'Wskaźniki makroekonomiczne'!AD$45</f>
        <v>0</v>
      </c>
      <c r="AE98" s="171">
        <f>AD98*'Wskaźniki makroekonomiczne'!AE$45</f>
        <v>0</v>
      </c>
      <c r="AF98" s="171">
        <f>AE98*'Wskaźniki makroekonomiczne'!AF$45</f>
        <v>0</v>
      </c>
      <c r="AG98" s="171">
        <f>AF98*'Wskaźniki makroekonomiczne'!AG$45</f>
        <v>0</v>
      </c>
      <c r="AH98" s="171">
        <f>AG98*'Wskaźniki makroekonomiczne'!AH$45</f>
        <v>0</v>
      </c>
      <c r="AI98" s="171">
        <f>AH98*'Wskaźniki makroekonomiczne'!AI$45</f>
        <v>0</v>
      </c>
      <c r="AJ98" s="171">
        <f>AI98*'Wskaźniki makroekonomiczne'!AJ$45</f>
        <v>0</v>
      </c>
      <c r="AK98" s="171">
        <f>AJ98*'Wskaźniki makroekonomiczne'!AK$45</f>
        <v>0</v>
      </c>
      <c r="AL98" s="171">
        <f>AK98*'Wskaźniki makroekonomiczne'!AL$45</f>
        <v>0</v>
      </c>
      <c r="AM98" s="171">
        <f>AL98*'Wskaźniki makroekonomiczne'!AM$45</f>
        <v>0</v>
      </c>
      <c r="AN98" s="171">
        <f>AM98*'Wskaźniki makroekonomiczne'!AN$45</f>
        <v>0</v>
      </c>
      <c r="AO98" s="171">
        <f>AR45*'Wskaźniki makroekonomiczne'!$K$25</f>
        <v>0</v>
      </c>
      <c r="AP98" s="171">
        <f>AO98*'Wskaźniki makroekonomiczne'!AP$45</f>
        <v>0</v>
      </c>
      <c r="AQ98" s="171">
        <f>AP98*'Wskaźniki makroekonomiczne'!AQ$45</f>
        <v>0</v>
      </c>
      <c r="AR98" s="171">
        <f>AQ98*'Wskaźniki makroekonomiczne'!AR$45</f>
        <v>0</v>
      </c>
      <c r="AS98" s="171">
        <f>AR98*'Wskaźniki makroekonomiczne'!AS$45</f>
        <v>0</v>
      </c>
      <c r="AT98" s="171">
        <f>AS98*'Wskaźniki makroekonomiczne'!AT$45</f>
        <v>0</v>
      </c>
      <c r="AU98" s="171">
        <f>AT98*'Wskaźniki makroekonomiczne'!AU$45</f>
        <v>0</v>
      </c>
      <c r="AV98" s="171">
        <f>AU98*'Wskaźniki makroekonomiczne'!AV$45</f>
        <v>0</v>
      </c>
      <c r="AW98" s="171">
        <f>AV98*'Wskaźniki makroekonomiczne'!AW$45</f>
        <v>0</v>
      </c>
      <c r="AX98" s="171">
        <f>AW98*'Wskaźniki makroekonomiczne'!AX$45</f>
        <v>0</v>
      </c>
      <c r="AY98" s="171">
        <f>AX98*'Wskaźniki makroekonomiczne'!AY$45</f>
        <v>0</v>
      </c>
      <c r="AZ98" s="171">
        <f>AY98*'Wskaźniki makroekonomiczne'!AZ$45</f>
        <v>0</v>
      </c>
      <c r="BA98" s="171">
        <f>AZ98*'Wskaźniki makroekonomiczne'!BA$45</f>
        <v>0</v>
      </c>
      <c r="BB98" s="171">
        <f>BA98*'Wskaźniki makroekonomiczne'!BB$45</f>
        <v>0</v>
      </c>
      <c r="BC98" s="171">
        <f>BB98*'Wskaźniki makroekonomiczne'!BC$45</f>
        <v>0</v>
      </c>
      <c r="BD98" s="171">
        <f>BC98*'Wskaźniki makroekonomiczne'!BD$45</f>
        <v>0</v>
      </c>
      <c r="BE98" s="171">
        <f>BD98*'Wskaźniki makroekonomiczne'!BE$45</f>
        <v>0</v>
      </c>
      <c r="BF98" s="171">
        <f>BE98*'Wskaźniki makroekonomiczne'!BF$45</f>
        <v>0</v>
      </c>
      <c r="BG98" s="171">
        <f>BF98*'Wskaźniki makroekonomiczne'!BG$45</f>
        <v>0</v>
      </c>
      <c r="BH98" s="171">
        <f>BG98*'Wskaźniki makroekonomiczne'!BH$45</f>
        <v>0</v>
      </c>
      <c r="BI98" s="171">
        <f>BH98*'Wskaźniki makroekonomiczne'!BI$45</f>
        <v>0</v>
      </c>
    </row>
    <row r="99" spans="1:61" ht="12.75" customHeight="1">
      <c r="A99" s="471"/>
      <c r="B99" s="467" t="s">
        <v>41</v>
      </c>
      <c r="C99" s="468"/>
      <c r="D99" s="464"/>
      <c r="E99" s="465"/>
      <c r="F99" s="465"/>
      <c r="G99" s="465"/>
      <c r="H99" s="465"/>
      <c r="I99" s="465"/>
      <c r="J99" s="466"/>
      <c r="K99" s="21">
        <f t="shared" ref="K99:AU99" si="39">K97*$B$33+K98*$B$34</f>
        <v>7.3342691999999992E-4</v>
      </c>
      <c r="L99" s="22">
        <f t="shared" si="39"/>
        <v>7.9128608976483466E-4</v>
      </c>
      <c r="M99" s="22">
        <f t="shared" si="39"/>
        <v>8.2909866678977087E-4</v>
      </c>
      <c r="N99" s="22">
        <f t="shared" si="39"/>
        <v>8.4309307625518777E-4</v>
      </c>
      <c r="O99" s="22">
        <f t="shared" si="39"/>
        <v>8.6690143443333132E-4</v>
      </c>
      <c r="P99" s="22">
        <f t="shared" si="39"/>
        <v>8.8978827087185693E-4</v>
      </c>
      <c r="Q99" s="22">
        <f t="shared" si="39"/>
        <v>9.1003371660486386E-4</v>
      </c>
      <c r="R99" s="22">
        <f t="shared" si="39"/>
        <v>9.6009812123208443E-4</v>
      </c>
      <c r="S99" s="22">
        <f t="shared" si="39"/>
        <v>1.0136178393964587E-3</v>
      </c>
      <c r="T99" s="22">
        <f t="shared" si="39"/>
        <v>1.0738450908079501E-3</v>
      </c>
      <c r="U99" s="22">
        <f t="shared" si="39"/>
        <v>1.0939181640681572E-3</v>
      </c>
      <c r="V99" s="22">
        <f t="shared" si="39"/>
        <v>1.2053830719681846E-3</v>
      </c>
      <c r="W99" s="22">
        <f t="shared" si="39"/>
        <v>1.2439472501514803E-3</v>
      </c>
      <c r="X99" s="22">
        <f t="shared" si="39"/>
        <v>1.2779274463333183E-3</v>
      </c>
      <c r="Y99" s="22">
        <f t="shared" si="39"/>
        <v>1.3109708806035326E-3</v>
      </c>
      <c r="Z99" s="22">
        <f t="shared" si="39"/>
        <v>0</v>
      </c>
      <c r="AA99" s="22">
        <f t="shared" si="39"/>
        <v>0</v>
      </c>
      <c r="AB99" s="22">
        <f t="shared" si="39"/>
        <v>0</v>
      </c>
      <c r="AC99" s="22">
        <f t="shared" si="39"/>
        <v>0</v>
      </c>
      <c r="AD99" s="22">
        <f t="shared" si="39"/>
        <v>0</v>
      </c>
      <c r="AE99" s="22">
        <f t="shared" si="39"/>
        <v>0</v>
      </c>
      <c r="AF99" s="22">
        <f t="shared" si="39"/>
        <v>0</v>
      </c>
      <c r="AG99" s="22">
        <f t="shared" si="39"/>
        <v>0</v>
      </c>
      <c r="AH99" s="22">
        <f t="shared" si="39"/>
        <v>0</v>
      </c>
      <c r="AI99" s="22">
        <f t="shared" si="39"/>
        <v>0</v>
      </c>
      <c r="AJ99" s="22">
        <f t="shared" si="39"/>
        <v>0</v>
      </c>
      <c r="AK99" s="22">
        <f t="shared" si="39"/>
        <v>0</v>
      </c>
      <c r="AL99" s="22">
        <f t="shared" si="39"/>
        <v>0</v>
      </c>
      <c r="AM99" s="22">
        <f t="shared" si="39"/>
        <v>0</v>
      </c>
      <c r="AN99" s="22">
        <f t="shared" si="39"/>
        <v>0</v>
      </c>
      <c r="AO99" s="22">
        <f t="shared" si="39"/>
        <v>0</v>
      </c>
      <c r="AP99" s="22">
        <f t="shared" si="39"/>
        <v>0</v>
      </c>
      <c r="AQ99" s="22">
        <f t="shared" si="39"/>
        <v>0</v>
      </c>
      <c r="AR99" s="22">
        <f t="shared" si="39"/>
        <v>0</v>
      </c>
      <c r="AS99" s="22">
        <f t="shared" si="39"/>
        <v>0</v>
      </c>
      <c r="AT99" s="22">
        <f t="shared" si="39"/>
        <v>0</v>
      </c>
      <c r="AU99" s="22">
        <f t="shared" si="39"/>
        <v>0</v>
      </c>
      <c r="AV99" s="22">
        <f t="shared" ref="AV99:AY99" si="40">AV97*$B$33+AV98*$B$34</f>
        <v>0</v>
      </c>
      <c r="AW99" s="22">
        <f t="shared" si="40"/>
        <v>0</v>
      </c>
      <c r="AX99" s="22">
        <f t="shared" si="40"/>
        <v>0</v>
      </c>
      <c r="AY99" s="22">
        <f t="shared" si="40"/>
        <v>0</v>
      </c>
      <c r="AZ99" s="22">
        <f t="shared" ref="AZ99:BI99" si="41">AZ97*$B$33+AZ98*$B$34</f>
        <v>0</v>
      </c>
      <c r="BA99" s="22">
        <f t="shared" si="41"/>
        <v>0</v>
      </c>
      <c r="BB99" s="22">
        <f t="shared" si="41"/>
        <v>0</v>
      </c>
      <c r="BC99" s="22">
        <f t="shared" si="41"/>
        <v>0</v>
      </c>
      <c r="BD99" s="22">
        <f t="shared" si="41"/>
        <v>0</v>
      </c>
      <c r="BE99" s="22">
        <f t="shared" si="41"/>
        <v>0</v>
      </c>
      <c r="BF99" s="22">
        <f t="shared" si="41"/>
        <v>0</v>
      </c>
      <c r="BG99" s="22">
        <f t="shared" si="41"/>
        <v>0</v>
      </c>
      <c r="BH99" s="22">
        <f t="shared" si="41"/>
        <v>0</v>
      </c>
      <c r="BI99" s="22">
        <f t="shared" si="41"/>
        <v>0</v>
      </c>
    </row>
    <row r="100" spans="1:61" ht="12.75" customHeight="1">
      <c r="A100" s="469" t="s">
        <v>53</v>
      </c>
      <c r="B100" s="458" t="s">
        <v>70</v>
      </c>
      <c r="C100" s="459"/>
      <c r="D100" s="411"/>
      <c r="E100" s="412"/>
      <c r="F100" s="412"/>
      <c r="G100" s="412"/>
      <c r="H100" s="412"/>
      <c r="I100" s="412"/>
      <c r="J100" s="413"/>
      <c r="K100" s="168">
        <f>N47*'Wskaźniki makroekonomiczne'!$K$25</f>
        <v>1.4668538400000001E-3</v>
      </c>
      <c r="L100" s="169">
        <f>K100*'Wskaźniki makroekonomiczne'!L$45</f>
        <v>1.5825721795296693E-3</v>
      </c>
      <c r="M100" s="169">
        <f>L100*'Wskaźniki makroekonomiczne'!M$45</f>
        <v>1.658197333579542E-3</v>
      </c>
      <c r="N100" s="169">
        <f>M100*'Wskaźniki makroekonomiczne'!N$45</f>
        <v>1.6861861525103757E-3</v>
      </c>
      <c r="O100" s="169">
        <f>N100*'Wskaźniki makroekonomiczne'!O$45</f>
        <v>1.7338028688666629E-3</v>
      </c>
      <c r="P100" s="169">
        <f>O100*'Wskaźniki makroekonomiczne'!P$45</f>
        <v>1.7795765417437141E-3</v>
      </c>
      <c r="Q100" s="169">
        <f>P100*'Wskaźniki makroekonomiczne'!Q$45</f>
        <v>1.8200674332097279E-3</v>
      </c>
      <c r="R100" s="169">
        <f>Q100*'Wskaźniki makroekonomiczne'!R$45</f>
        <v>1.9201962424641689E-3</v>
      </c>
      <c r="S100" s="169">
        <f>R100*'Wskaźniki makroekonomiczne'!S$45</f>
        <v>2.0272356787929173E-3</v>
      </c>
      <c r="T100" s="169">
        <f>S100*'Wskaźniki makroekonomiczne'!T$45</f>
        <v>2.1476901816159001E-3</v>
      </c>
      <c r="U100" s="169">
        <f>T100*'Wskaźniki makroekonomiczne'!U$45</f>
        <v>2.187836328136314E-3</v>
      </c>
      <c r="V100" s="169">
        <f>U100*'Wskaźniki makroekonomiczne'!V$45</f>
        <v>2.4107661439363689E-3</v>
      </c>
      <c r="W100" s="169">
        <f>V100*'Wskaźniki makroekonomiczne'!W$45</f>
        <v>2.4878945003029601E-3</v>
      </c>
      <c r="X100" s="169">
        <f>W100*'Wskaźniki makroekonomiczne'!X$45</f>
        <v>2.5558548926666361E-3</v>
      </c>
      <c r="Y100" s="169">
        <f>X100*'Wskaźniki makroekonomiczne'!Y$45</f>
        <v>2.6219417612070649E-3</v>
      </c>
      <c r="Z100" s="169">
        <f>AC47*'Wskaźniki makroekonomiczne'!$K$25</f>
        <v>0</v>
      </c>
      <c r="AA100" s="169">
        <f>Z100*'Wskaźniki makroekonomiczne'!AA$45</f>
        <v>0</v>
      </c>
      <c r="AB100" s="169">
        <f>AA100*'Wskaźniki makroekonomiczne'!AB$45</f>
        <v>0</v>
      </c>
      <c r="AC100" s="169">
        <f>AB100*'Wskaźniki makroekonomiczne'!AC$45</f>
        <v>0</v>
      </c>
      <c r="AD100" s="169">
        <f>AC100*'Wskaźniki makroekonomiczne'!AD$45</f>
        <v>0</v>
      </c>
      <c r="AE100" s="169">
        <f>AD100*'Wskaźniki makroekonomiczne'!AE$45</f>
        <v>0</v>
      </c>
      <c r="AF100" s="169">
        <f>AE100*'Wskaźniki makroekonomiczne'!AF$45</f>
        <v>0</v>
      </c>
      <c r="AG100" s="169">
        <f>AF100*'Wskaźniki makroekonomiczne'!AG$45</f>
        <v>0</v>
      </c>
      <c r="AH100" s="169">
        <f>AG100*'Wskaźniki makroekonomiczne'!AH$45</f>
        <v>0</v>
      </c>
      <c r="AI100" s="169">
        <f>AH100*'Wskaźniki makroekonomiczne'!AI$45</f>
        <v>0</v>
      </c>
      <c r="AJ100" s="169">
        <f>AI100*'Wskaźniki makroekonomiczne'!AJ$45</f>
        <v>0</v>
      </c>
      <c r="AK100" s="169">
        <f>AJ100*'Wskaźniki makroekonomiczne'!AK$45</f>
        <v>0</v>
      </c>
      <c r="AL100" s="169">
        <f>AK100*'Wskaźniki makroekonomiczne'!AL$45</f>
        <v>0</v>
      </c>
      <c r="AM100" s="169">
        <f>AL100*'Wskaźniki makroekonomiczne'!AM$45</f>
        <v>0</v>
      </c>
      <c r="AN100" s="169">
        <f>AM100*'Wskaźniki makroekonomiczne'!AN$45</f>
        <v>0</v>
      </c>
      <c r="AO100" s="169">
        <f>AR47*'Wskaźniki makroekonomiczne'!$K$25</f>
        <v>0</v>
      </c>
      <c r="AP100" s="169">
        <f>AO100*'Wskaźniki makroekonomiczne'!AP$45</f>
        <v>0</v>
      </c>
      <c r="AQ100" s="169">
        <f>AP100*'Wskaźniki makroekonomiczne'!AQ$45</f>
        <v>0</v>
      </c>
      <c r="AR100" s="169">
        <f>AQ100*'Wskaźniki makroekonomiczne'!AR$45</f>
        <v>0</v>
      </c>
      <c r="AS100" s="169">
        <f>AR100*'Wskaźniki makroekonomiczne'!AS$45</f>
        <v>0</v>
      </c>
      <c r="AT100" s="169">
        <f>AS100*'Wskaźniki makroekonomiczne'!AT$45</f>
        <v>0</v>
      </c>
      <c r="AU100" s="169">
        <f>AT100*'Wskaźniki makroekonomiczne'!AU$45</f>
        <v>0</v>
      </c>
      <c r="AV100" s="169">
        <f>AU100*'Wskaźniki makroekonomiczne'!AV$45</f>
        <v>0</v>
      </c>
      <c r="AW100" s="169">
        <f>AV100*'Wskaźniki makroekonomiczne'!AW$45</f>
        <v>0</v>
      </c>
      <c r="AX100" s="169">
        <f>AW100*'Wskaźniki makroekonomiczne'!AX$45</f>
        <v>0</v>
      </c>
      <c r="AY100" s="169">
        <f>AX100*'Wskaźniki makroekonomiczne'!AY$45</f>
        <v>0</v>
      </c>
      <c r="AZ100" s="169">
        <f>AY100*'Wskaźniki makroekonomiczne'!AZ$45</f>
        <v>0</v>
      </c>
      <c r="BA100" s="169">
        <f>AZ100*'Wskaźniki makroekonomiczne'!BA$45</f>
        <v>0</v>
      </c>
      <c r="BB100" s="169">
        <f>BA100*'Wskaźniki makroekonomiczne'!BB$45</f>
        <v>0</v>
      </c>
      <c r="BC100" s="169">
        <f>BB100*'Wskaźniki makroekonomiczne'!BC$45</f>
        <v>0</v>
      </c>
      <c r="BD100" s="169">
        <f>BC100*'Wskaźniki makroekonomiczne'!BD$45</f>
        <v>0</v>
      </c>
      <c r="BE100" s="169">
        <f>BD100*'Wskaźniki makroekonomiczne'!BE$45</f>
        <v>0</v>
      </c>
      <c r="BF100" s="169">
        <f>BE100*'Wskaźniki makroekonomiczne'!BF$45</f>
        <v>0</v>
      </c>
      <c r="BG100" s="169">
        <f>BF100*'Wskaźniki makroekonomiczne'!BG$45</f>
        <v>0</v>
      </c>
      <c r="BH100" s="169">
        <f>BG100*'Wskaźniki makroekonomiczne'!BH$45</f>
        <v>0</v>
      </c>
      <c r="BI100" s="169">
        <f>BH100*'Wskaźniki makroekonomiczne'!BI$45</f>
        <v>0</v>
      </c>
    </row>
    <row r="101" spans="1:61" ht="12.75" customHeight="1">
      <c r="A101" s="470"/>
      <c r="B101" s="460" t="s">
        <v>71</v>
      </c>
      <c r="C101" s="461"/>
      <c r="D101" s="414"/>
      <c r="E101" s="415"/>
      <c r="F101" s="415"/>
      <c r="G101" s="415"/>
      <c r="H101" s="415"/>
      <c r="I101" s="415"/>
      <c r="J101" s="416"/>
      <c r="K101" s="170">
        <f>N49*'Wskaźniki makroekonomiczne'!$K$25</f>
        <v>2.6892320399999996E-3</v>
      </c>
      <c r="L101" s="171">
        <f>K101*'Wskaźniki makroekonomiczne'!L$45</f>
        <v>2.9013823291377263E-3</v>
      </c>
      <c r="M101" s="171">
        <f>L101*'Wskaźniki makroekonomiczne'!M$45</f>
        <v>3.0400284448958261E-3</v>
      </c>
      <c r="N101" s="171">
        <f>M101*'Wskaźniki makroekonomiczne'!N$45</f>
        <v>3.0913412796023548E-3</v>
      </c>
      <c r="O101" s="171">
        <f>N101*'Wskaźniki makroekonomiczne'!O$45</f>
        <v>3.1786385929222145E-3</v>
      </c>
      <c r="P101" s="171">
        <f>O101*'Wskaźniki makroekonomiczne'!P$45</f>
        <v>3.2625569931968084E-3</v>
      </c>
      <c r="Q101" s="171">
        <f>P101*'Wskaźniki makroekonomiczne'!Q$45</f>
        <v>3.3367902942178338E-3</v>
      </c>
      <c r="R101" s="171">
        <f>Q101*'Wskaźniki makroekonomiczne'!R$45</f>
        <v>3.5203597778509757E-3</v>
      </c>
      <c r="S101" s="171">
        <f>R101*'Wskaźniki makroekonomiczne'!S$45</f>
        <v>3.7165987444536816E-3</v>
      </c>
      <c r="T101" s="171">
        <f>S101*'Wskaźniki makroekonomiczne'!T$45</f>
        <v>3.9374319996291502E-3</v>
      </c>
      <c r="U101" s="171">
        <f>T101*'Wskaźniki makroekonomiczne'!U$45</f>
        <v>4.0110332682499091E-3</v>
      </c>
      <c r="V101" s="171">
        <f>U101*'Wskaźniki makroekonomiczne'!V$45</f>
        <v>4.4197379305500103E-3</v>
      </c>
      <c r="W101" s="171">
        <f>V101*'Wskaźniki makroekonomiczne'!W$45</f>
        <v>4.5611399172220948E-3</v>
      </c>
      <c r="X101" s="171">
        <f>W101*'Wskaźniki makroekonomiczne'!X$45</f>
        <v>4.6857339698888343E-3</v>
      </c>
      <c r="Y101" s="171">
        <f>X101*'Wskaźniki makroekonomiczne'!Y$45</f>
        <v>4.8068932288796206E-3</v>
      </c>
      <c r="Z101" s="171">
        <f>AC49*'Wskaźniki makroekonomiczne'!$K$25</f>
        <v>0</v>
      </c>
      <c r="AA101" s="171">
        <f>Z101*'Wskaźniki makroekonomiczne'!AA$45</f>
        <v>0</v>
      </c>
      <c r="AB101" s="171">
        <f>AA101*'Wskaźniki makroekonomiczne'!AB$45</f>
        <v>0</v>
      </c>
      <c r="AC101" s="171">
        <f>AB101*'Wskaźniki makroekonomiczne'!AC$45</f>
        <v>0</v>
      </c>
      <c r="AD101" s="171">
        <f>AC101*'Wskaźniki makroekonomiczne'!AD$45</f>
        <v>0</v>
      </c>
      <c r="AE101" s="171">
        <f>AD101*'Wskaźniki makroekonomiczne'!AE$45</f>
        <v>0</v>
      </c>
      <c r="AF101" s="171">
        <f>AE101*'Wskaźniki makroekonomiczne'!AF$45</f>
        <v>0</v>
      </c>
      <c r="AG101" s="171">
        <f>AF101*'Wskaźniki makroekonomiczne'!AG$45</f>
        <v>0</v>
      </c>
      <c r="AH101" s="171">
        <f>AG101*'Wskaźniki makroekonomiczne'!AH$45</f>
        <v>0</v>
      </c>
      <c r="AI101" s="171">
        <f>AH101*'Wskaźniki makroekonomiczne'!AI$45</f>
        <v>0</v>
      </c>
      <c r="AJ101" s="171">
        <f>AI101*'Wskaźniki makroekonomiczne'!AJ$45</f>
        <v>0</v>
      </c>
      <c r="AK101" s="171">
        <f>AJ101*'Wskaźniki makroekonomiczne'!AK$45</f>
        <v>0</v>
      </c>
      <c r="AL101" s="171">
        <f>AK101*'Wskaźniki makroekonomiczne'!AL$45</f>
        <v>0</v>
      </c>
      <c r="AM101" s="171">
        <f>AL101*'Wskaźniki makroekonomiczne'!AM$45</f>
        <v>0</v>
      </c>
      <c r="AN101" s="171">
        <f>AM101*'Wskaźniki makroekonomiczne'!AN$45</f>
        <v>0</v>
      </c>
      <c r="AO101" s="171">
        <f>AR49*'Wskaźniki makroekonomiczne'!$K$25</f>
        <v>0</v>
      </c>
      <c r="AP101" s="171">
        <f>AO101*'Wskaźniki makroekonomiczne'!AP$45</f>
        <v>0</v>
      </c>
      <c r="AQ101" s="171">
        <f>AP101*'Wskaźniki makroekonomiczne'!AQ$45</f>
        <v>0</v>
      </c>
      <c r="AR101" s="171">
        <f>AQ101*'Wskaźniki makroekonomiczne'!AR$45</f>
        <v>0</v>
      </c>
      <c r="AS101" s="171">
        <f>AR101*'Wskaźniki makroekonomiczne'!AS$45</f>
        <v>0</v>
      </c>
      <c r="AT101" s="171">
        <f>AS101*'Wskaźniki makroekonomiczne'!AT$45</f>
        <v>0</v>
      </c>
      <c r="AU101" s="171">
        <f>AT101*'Wskaźniki makroekonomiczne'!AU$45</f>
        <v>0</v>
      </c>
      <c r="AV101" s="171">
        <f>AU101*'Wskaźniki makroekonomiczne'!AV$45</f>
        <v>0</v>
      </c>
      <c r="AW101" s="171">
        <f>AV101*'Wskaźniki makroekonomiczne'!AW$45</f>
        <v>0</v>
      </c>
      <c r="AX101" s="171">
        <f>AW101*'Wskaźniki makroekonomiczne'!AX$45</f>
        <v>0</v>
      </c>
      <c r="AY101" s="171">
        <f>AX101*'Wskaźniki makroekonomiczne'!AY$45</f>
        <v>0</v>
      </c>
      <c r="AZ101" s="171">
        <f>AY101*'Wskaźniki makroekonomiczne'!AZ$45</f>
        <v>0</v>
      </c>
      <c r="BA101" s="171">
        <f>AZ101*'Wskaźniki makroekonomiczne'!BA$45</f>
        <v>0</v>
      </c>
      <c r="BB101" s="171">
        <f>BA101*'Wskaźniki makroekonomiczne'!BB$45</f>
        <v>0</v>
      </c>
      <c r="BC101" s="171">
        <f>BB101*'Wskaźniki makroekonomiczne'!BC$45</f>
        <v>0</v>
      </c>
      <c r="BD101" s="171">
        <f>BC101*'Wskaźniki makroekonomiczne'!BD$45</f>
        <v>0</v>
      </c>
      <c r="BE101" s="171">
        <f>BD101*'Wskaźniki makroekonomiczne'!BE$45</f>
        <v>0</v>
      </c>
      <c r="BF101" s="171">
        <f>BE101*'Wskaźniki makroekonomiczne'!BF$45</f>
        <v>0</v>
      </c>
      <c r="BG101" s="171">
        <f>BF101*'Wskaźniki makroekonomiczne'!BG$45</f>
        <v>0</v>
      </c>
      <c r="BH101" s="171">
        <f>BG101*'Wskaźniki makroekonomiczne'!BH$45</f>
        <v>0</v>
      </c>
      <c r="BI101" s="171">
        <f>BH101*'Wskaźniki makroekonomiczne'!BI$45</f>
        <v>0</v>
      </c>
    </row>
    <row r="102" spans="1:61" ht="12.75" customHeight="1">
      <c r="A102" s="471"/>
      <c r="B102" s="467" t="s">
        <v>41</v>
      </c>
      <c r="C102" s="468"/>
      <c r="D102" s="464"/>
      <c r="E102" s="465"/>
      <c r="F102" s="465"/>
      <c r="G102" s="465"/>
      <c r="H102" s="465"/>
      <c r="I102" s="465"/>
      <c r="J102" s="466"/>
      <c r="K102" s="21">
        <f t="shared" ref="K102:AU102" si="42">K100*$B$33+K101*$B$34</f>
        <v>1.87431324E-3</v>
      </c>
      <c r="L102" s="22">
        <f t="shared" si="42"/>
        <v>2.0221755627323548E-3</v>
      </c>
      <c r="M102" s="22">
        <f t="shared" si="42"/>
        <v>2.1188077040183032E-3</v>
      </c>
      <c r="N102" s="22">
        <f t="shared" si="42"/>
        <v>2.1545711948743689E-3</v>
      </c>
      <c r="O102" s="22">
        <f t="shared" si="42"/>
        <v>2.2154147768851801E-3</v>
      </c>
      <c r="P102" s="22">
        <f t="shared" si="42"/>
        <v>2.2739033588947454E-3</v>
      </c>
      <c r="Q102" s="22">
        <f t="shared" si="42"/>
        <v>2.3256417202124299E-3</v>
      </c>
      <c r="R102" s="22">
        <f t="shared" si="42"/>
        <v>2.4535840875931046E-3</v>
      </c>
      <c r="S102" s="22">
        <f t="shared" si="42"/>
        <v>2.5903567006798391E-3</v>
      </c>
      <c r="T102" s="22">
        <f t="shared" si="42"/>
        <v>2.7442707876203171E-3</v>
      </c>
      <c r="U102" s="22">
        <f t="shared" si="42"/>
        <v>2.7955686415075125E-3</v>
      </c>
      <c r="V102" s="22">
        <f t="shared" si="42"/>
        <v>3.0804234061409161E-3</v>
      </c>
      <c r="W102" s="22">
        <f t="shared" si="42"/>
        <v>3.1789763059426714E-3</v>
      </c>
      <c r="X102" s="22">
        <f t="shared" si="42"/>
        <v>3.2658145850740358E-3</v>
      </c>
      <c r="Y102" s="22">
        <f t="shared" si="42"/>
        <v>3.3502589170979168E-3</v>
      </c>
      <c r="Z102" s="22">
        <f t="shared" si="42"/>
        <v>0</v>
      </c>
      <c r="AA102" s="22">
        <f t="shared" si="42"/>
        <v>0</v>
      </c>
      <c r="AB102" s="22">
        <f t="shared" si="42"/>
        <v>0</v>
      </c>
      <c r="AC102" s="22">
        <f t="shared" si="42"/>
        <v>0</v>
      </c>
      <c r="AD102" s="22">
        <f t="shared" si="42"/>
        <v>0</v>
      </c>
      <c r="AE102" s="22">
        <f t="shared" si="42"/>
        <v>0</v>
      </c>
      <c r="AF102" s="22">
        <f t="shared" si="42"/>
        <v>0</v>
      </c>
      <c r="AG102" s="22">
        <f t="shared" si="42"/>
        <v>0</v>
      </c>
      <c r="AH102" s="22">
        <f t="shared" si="42"/>
        <v>0</v>
      </c>
      <c r="AI102" s="22">
        <f t="shared" si="42"/>
        <v>0</v>
      </c>
      <c r="AJ102" s="22">
        <f t="shared" si="42"/>
        <v>0</v>
      </c>
      <c r="AK102" s="22">
        <f t="shared" si="42"/>
        <v>0</v>
      </c>
      <c r="AL102" s="22">
        <f t="shared" si="42"/>
        <v>0</v>
      </c>
      <c r="AM102" s="22">
        <f t="shared" si="42"/>
        <v>0</v>
      </c>
      <c r="AN102" s="22">
        <f t="shared" si="42"/>
        <v>0</v>
      </c>
      <c r="AO102" s="22">
        <f t="shared" si="42"/>
        <v>0</v>
      </c>
      <c r="AP102" s="22">
        <f t="shared" si="42"/>
        <v>0</v>
      </c>
      <c r="AQ102" s="22">
        <f t="shared" si="42"/>
        <v>0</v>
      </c>
      <c r="AR102" s="22">
        <f t="shared" si="42"/>
        <v>0</v>
      </c>
      <c r="AS102" s="22">
        <f t="shared" si="42"/>
        <v>0</v>
      </c>
      <c r="AT102" s="22">
        <f t="shared" si="42"/>
        <v>0</v>
      </c>
      <c r="AU102" s="22">
        <f t="shared" si="42"/>
        <v>0</v>
      </c>
      <c r="AV102" s="22">
        <f t="shared" ref="AV102:AY102" si="43">AV100*$B$33+AV101*$B$34</f>
        <v>0</v>
      </c>
      <c r="AW102" s="22">
        <f t="shared" si="43"/>
        <v>0</v>
      </c>
      <c r="AX102" s="22">
        <f t="shared" si="43"/>
        <v>0</v>
      </c>
      <c r="AY102" s="22">
        <f t="shared" si="43"/>
        <v>0</v>
      </c>
      <c r="AZ102" s="22">
        <f t="shared" ref="AZ102:BI102" si="44">AZ100*$B$33+AZ101*$B$34</f>
        <v>0</v>
      </c>
      <c r="BA102" s="22">
        <f t="shared" si="44"/>
        <v>0</v>
      </c>
      <c r="BB102" s="22">
        <f t="shared" si="44"/>
        <v>0</v>
      </c>
      <c r="BC102" s="22">
        <f t="shared" si="44"/>
        <v>0</v>
      </c>
      <c r="BD102" s="22">
        <f t="shared" si="44"/>
        <v>0</v>
      </c>
      <c r="BE102" s="22">
        <f t="shared" si="44"/>
        <v>0</v>
      </c>
      <c r="BF102" s="22">
        <f t="shared" si="44"/>
        <v>0</v>
      </c>
      <c r="BG102" s="22">
        <f t="shared" si="44"/>
        <v>0</v>
      </c>
      <c r="BH102" s="22">
        <f t="shared" si="44"/>
        <v>0</v>
      </c>
      <c r="BI102" s="22">
        <f t="shared" si="44"/>
        <v>0</v>
      </c>
    </row>
    <row r="103" spans="1:61" ht="12.75" customHeight="1">
      <c r="A103" s="472" t="s">
        <v>66</v>
      </c>
      <c r="B103" s="458" t="s">
        <v>70</v>
      </c>
      <c r="C103" s="459"/>
      <c r="D103" s="411"/>
      <c r="E103" s="412"/>
      <c r="F103" s="412"/>
      <c r="G103" s="412"/>
      <c r="H103" s="412"/>
      <c r="I103" s="412"/>
      <c r="J103" s="413"/>
      <c r="K103" s="168">
        <f>N51*'Wskaźniki makroekonomiczne'!$K$25</f>
        <v>1.4668538400000001E-3</v>
      </c>
      <c r="L103" s="169">
        <f>K103*'Wskaźniki makroekonomiczne'!L$45</f>
        <v>1.5825721795296693E-3</v>
      </c>
      <c r="M103" s="169">
        <f>L103*'Wskaźniki makroekonomiczne'!M$45</f>
        <v>1.658197333579542E-3</v>
      </c>
      <c r="N103" s="169">
        <f>M103*'Wskaźniki makroekonomiczne'!N$45</f>
        <v>1.6861861525103757E-3</v>
      </c>
      <c r="O103" s="169">
        <f>N103*'Wskaźniki makroekonomiczne'!O$45</f>
        <v>1.7338028688666629E-3</v>
      </c>
      <c r="P103" s="169">
        <f>O103*'Wskaźniki makroekonomiczne'!P$45</f>
        <v>1.7795765417437141E-3</v>
      </c>
      <c r="Q103" s="169">
        <f>P103*'Wskaźniki makroekonomiczne'!Q$45</f>
        <v>1.8200674332097279E-3</v>
      </c>
      <c r="R103" s="169">
        <f>Q103*'Wskaźniki makroekonomiczne'!R$45</f>
        <v>1.9201962424641689E-3</v>
      </c>
      <c r="S103" s="169">
        <f>R103*'Wskaźniki makroekonomiczne'!S$45</f>
        <v>2.0272356787929173E-3</v>
      </c>
      <c r="T103" s="169">
        <f>S103*'Wskaźniki makroekonomiczne'!T$45</f>
        <v>2.1476901816159001E-3</v>
      </c>
      <c r="U103" s="169">
        <f>T103*'Wskaźniki makroekonomiczne'!U$45</f>
        <v>2.187836328136314E-3</v>
      </c>
      <c r="V103" s="169">
        <f>U103*'Wskaźniki makroekonomiczne'!V$45</f>
        <v>2.4107661439363689E-3</v>
      </c>
      <c r="W103" s="169">
        <f>V103*'Wskaźniki makroekonomiczne'!W$45</f>
        <v>2.4878945003029601E-3</v>
      </c>
      <c r="X103" s="169">
        <f>W103*'Wskaźniki makroekonomiczne'!X$45</f>
        <v>2.5558548926666361E-3</v>
      </c>
      <c r="Y103" s="169">
        <f>X103*'Wskaźniki makroekonomiczne'!Y$45</f>
        <v>2.6219417612070649E-3</v>
      </c>
      <c r="Z103" s="169">
        <f>AC51*'Wskaźniki makroekonomiczne'!$K$25</f>
        <v>0</v>
      </c>
      <c r="AA103" s="169">
        <f>Z103*'Wskaźniki makroekonomiczne'!AA$45</f>
        <v>0</v>
      </c>
      <c r="AB103" s="169">
        <f>AA103*'Wskaźniki makroekonomiczne'!AB$45</f>
        <v>0</v>
      </c>
      <c r="AC103" s="169">
        <f>AB103*'Wskaźniki makroekonomiczne'!AC$45</f>
        <v>0</v>
      </c>
      <c r="AD103" s="169">
        <f>AC103*'Wskaźniki makroekonomiczne'!AD$45</f>
        <v>0</v>
      </c>
      <c r="AE103" s="169">
        <f>AD103*'Wskaźniki makroekonomiczne'!AE$45</f>
        <v>0</v>
      </c>
      <c r="AF103" s="169">
        <f>AE103*'Wskaźniki makroekonomiczne'!AF$45</f>
        <v>0</v>
      </c>
      <c r="AG103" s="169">
        <f>AF103*'Wskaźniki makroekonomiczne'!AG$45</f>
        <v>0</v>
      </c>
      <c r="AH103" s="169">
        <f>AG103*'Wskaźniki makroekonomiczne'!AH$45</f>
        <v>0</v>
      </c>
      <c r="AI103" s="169">
        <f>AH103*'Wskaźniki makroekonomiczne'!AI$45</f>
        <v>0</v>
      </c>
      <c r="AJ103" s="169">
        <f>AI103*'Wskaźniki makroekonomiczne'!AJ$45</f>
        <v>0</v>
      </c>
      <c r="AK103" s="169">
        <f>AJ103*'Wskaźniki makroekonomiczne'!AK$45</f>
        <v>0</v>
      </c>
      <c r="AL103" s="169">
        <f>AK103*'Wskaźniki makroekonomiczne'!AL$45</f>
        <v>0</v>
      </c>
      <c r="AM103" s="169">
        <f>AL103*'Wskaźniki makroekonomiczne'!AM$45</f>
        <v>0</v>
      </c>
      <c r="AN103" s="169">
        <f>AM103*'Wskaźniki makroekonomiczne'!AN$45</f>
        <v>0</v>
      </c>
      <c r="AO103" s="169">
        <f>AR51*'Wskaźniki makroekonomiczne'!$K$25</f>
        <v>0</v>
      </c>
      <c r="AP103" s="169">
        <f>AO103*'Wskaźniki makroekonomiczne'!AP$45</f>
        <v>0</v>
      </c>
      <c r="AQ103" s="169">
        <f>AP103*'Wskaźniki makroekonomiczne'!AQ$45</f>
        <v>0</v>
      </c>
      <c r="AR103" s="169">
        <f>AQ103*'Wskaźniki makroekonomiczne'!AR$45</f>
        <v>0</v>
      </c>
      <c r="AS103" s="169">
        <f>AR103*'Wskaźniki makroekonomiczne'!AS$45</f>
        <v>0</v>
      </c>
      <c r="AT103" s="169">
        <f>AS103*'Wskaźniki makroekonomiczne'!AT$45</f>
        <v>0</v>
      </c>
      <c r="AU103" s="169">
        <f>AT103*'Wskaźniki makroekonomiczne'!AU$45</f>
        <v>0</v>
      </c>
      <c r="AV103" s="169">
        <f>AU103*'Wskaźniki makroekonomiczne'!AV$45</f>
        <v>0</v>
      </c>
      <c r="AW103" s="169">
        <f>AV103*'Wskaźniki makroekonomiczne'!AW$45</f>
        <v>0</v>
      </c>
      <c r="AX103" s="169">
        <f>AW103*'Wskaźniki makroekonomiczne'!AX$45</f>
        <v>0</v>
      </c>
      <c r="AY103" s="169">
        <f>AX103*'Wskaźniki makroekonomiczne'!AY$45</f>
        <v>0</v>
      </c>
      <c r="AZ103" s="169">
        <f>AY103*'Wskaźniki makroekonomiczne'!AZ$45</f>
        <v>0</v>
      </c>
      <c r="BA103" s="169">
        <f>AZ103*'Wskaźniki makroekonomiczne'!BA$45</f>
        <v>0</v>
      </c>
      <c r="BB103" s="169">
        <f>BA103*'Wskaźniki makroekonomiczne'!BB$45</f>
        <v>0</v>
      </c>
      <c r="BC103" s="169">
        <f>BB103*'Wskaźniki makroekonomiczne'!BC$45</f>
        <v>0</v>
      </c>
      <c r="BD103" s="169">
        <f>BC103*'Wskaźniki makroekonomiczne'!BD$45</f>
        <v>0</v>
      </c>
      <c r="BE103" s="169">
        <f>BD103*'Wskaźniki makroekonomiczne'!BE$45</f>
        <v>0</v>
      </c>
      <c r="BF103" s="169">
        <f>BE103*'Wskaźniki makroekonomiczne'!BF$45</f>
        <v>0</v>
      </c>
      <c r="BG103" s="169">
        <f>BF103*'Wskaźniki makroekonomiczne'!BG$45</f>
        <v>0</v>
      </c>
      <c r="BH103" s="169">
        <f>BG103*'Wskaźniki makroekonomiczne'!BH$45</f>
        <v>0</v>
      </c>
      <c r="BI103" s="169">
        <f>BH103*'Wskaźniki makroekonomiczne'!BI$45</f>
        <v>0</v>
      </c>
    </row>
    <row r="104" spans="1:61" ht="12.75" customHeight="1">
      <c r="A104" s="473"/>
      <c r="B104" s="460" t="s">
        <v>71</v>
      </c>
      <c r="C104" s="461"/>
      <c r="D104" s="414"/>
      <c r="E104" s="415"/>
      <c r="F104" s="415"/>
      <c r="G104" s="415"/>
      <c r="H104" s="415"/>
      <c r="I104" s="415"/>
      <c r="J104" s="416"/>
      <c r="K104" s="170">
        <f>N53*'Wskaźniki makroekonomiczne'!$K$25</f>
        <v>2.6892320399999996E-3</v>
      </c>
      <c r="L104" s="171">
        <f>K104*'Wskaźniki makroekonomiczne'!L$45</f>
        <v>2.9013823291377263E-3</v>
      </c>
      <c r="M104" s="171">
        <f>L104*'Wskaźniki makroekonomiczne'!M$45</f>
        <v>3.0400284448958261E-3</v>
      </c>
      <c r="N104" s="171">
        <f>M104*'Wskaźniki makroekonomiczne'!N$45</f>
        <v>3.0913412796023548E-3</v>
      </c>
      <c r="O104" s="171">
        <f>N104*'Wskaźniki makroekonomiczne'!O$45</f>
        <v>3.1786385929222145E-3</v>
      </c>
      <c r="P104" s="171">
        <f>O104*'Wskaźniki makroekonomiczne'!P$45</f>
        <v>3.2625569931968084E-3</v>
      </c>
      <c r="Q104" s="171">
        <f>P104*'Wskaźniki makroekonomiczne'!Q$45</f>
        <v>3.3367902942178338E-3</v>
      </c>
      <c r="R104" s="171">
        <f>Q104*'Wskaźniki makroekonomiczne'!R$45</f>
        <v>3.5203597778509757E-3</v>
      </c>
      <c r="S104" s="171">
        <f>R104*'Wskaźniki makroekonomiczne'!S$45</f>
        <v>3.7165987444536816E-3</v>
      </c>
      <c r="T104" s="171">
        <f>S104*'Wskaźniki makroekonomiczne'!T$45</f>
        <v>3.9374319996291502E-3</v>
      </c>
      <c r="U104" s="171">
        <f>T104*'Wskaźniki makroekonomiczne'!U$45</f>
        <v>4.0110332682499091E-3</v>
      </c>
      <c r="V104" s="171">
        <f>U104*'Wskaźniki makroekonomiczne'!V$45</f>
        <v>4.4197379305500103E-3</v>
      </c>
      <c r="W104" s="171">
        <f>V104*'Wskaźniki makroekonomiczne'!W$45</f>
        <v>4.5611399172220948E-3</v>
      </c>
      <c r="X104" s="171">
        <f>W104*'Wskaźniki makroekonomiczne'!X$45</f>
        <v>4.6857339698888343E-3</v>
      </c>
      <c r="Y104" s="171">
        <f>X104*'Wskaźniki makroekonomiczne'!Y$45</f>
        <v>4.8068932288796206E-3</v>
      </c>
      <c r="Z104" s="171">
        <f>AC53*'Wskaźniki makroekonomiczne'!$K$25</f>
        <v>0</v>
      </c>
      <c r="AA104" s="171">
        <f>Z104*'Wskaźniki makroekonomiczne'!AA$45</f>
        <v>0</v>
      </c>
      <c r="AB104" s="171">
        <f>AA104*'Wskaźniki makroekonomiczne'!AB$45</f>
        <v>0</v>
      </c>
      <c r="AC104" s="171">
        <f>AB104*'Wskaźniki makroekonomiczne'!AC$45</f>
        <v>0</v>
      </c>
      <c r="AD104" s="171">
        <f>AC104*'Wskaźniki makroekonomiczne'!AD$45</f>
        <v>0</v>
      </c>
      <c r="AE104" s="171">
        <f>AD104*'Wskaźniki makroekonomiczne'!AE$45</f>
        <v>0</v>
      </c>
      <c r="AF104" s="171">
        <f>AE104*'Wskaźniki makroekonomiczne'!AF$45</f>
        <v>0</v>
      </c>
      <c r="AG104" s="171">
        <f>AF104*'Wskaźniki makroekonomiczne'!AG$45</f>
        <v>0</v>
      </c>
      <c r="AH104" s="171">
        <f>AG104*'Wskaźniki makroekonomiczne'!AH$45</f>
        <v>0</v>
      </c>
      <c r="AI104" s="171">
        <f>AH104*'Wskaźniki makroekonomiczne'!AI$45</f>
        <v>0</v>
      </c>
      <c r="AJ104" s="171">
        <f>AI104*'Wskaźniki makroekonomiczne'!AJ$45</f>
        <v>0</v>
      </c>
      <c r="AK104" s="171">
        <f>AJ104*'Wskaźniki makroekonomiczne'!AK$45</f>
        <v>0</v>
      </c>
      <c r="AL104" s="171">
        <f>AK104*'Wskaźniki makroekonomiczne'!AL$45</f>
        <v>0</v>
      </c>
      <c r="AM104" s="171">
        <f>AL104*'Wskaźniki makroekonomiczne'!AM$45</f>
        <v>0</v>
      </c>
      <c r="AN104" s="171">
        <f>AM104*'Wskaźniki makroekonomiczne'!AN$45</f>
        <v>0</v>
      </c>
      <c r="AO104" s="171">
        <f>AR53*'Wskaźniki makroekonomiczne'!$K$25</f>
        <v>0</v>
      </c>
      <c r="AP104" s="171">
        <f>AO104*'Wskaźniki makroekonomiczne'!AP$45</f>
        <v>0</v>
      </c>
      <c r="AQ104" s="171">
        <f>AP104*'Wskaźniki makroekonomiczne'!AQ$45</f>
        <v>0</v>
      </c>
      <c r="AR104" s="171">
        <f>AQ104*'Wskaźniki makroekonomiczne'!AR$45</f>
        <v>0</v>
      </c>
      <c r="AS104" s="171">
        <f>AR104*'Wskaźniki makroekonomiczne'!AS$45</f>
        <v>0</v>
      </c>
      <c r="AT104" s="171">
        <f>AS104*'Wskaźniki makroekonomiczne'!AT$45</f>
        <v>0</v>
      </c>
      <c r="AU104" s="171">
        <f>AT104*'Wskaźniki makroekonomiczne'!AU$45</f>
        <v>0</v>
      </c>
      <c r="AV104" s="171">
        <f>AU104*'Wskaźniki makroekonomiczne'!AV$45</f>
        <v>0</v>
      </c>
      <c r="AW104" s="171">
        <f>AV104*'Wskaźniki makroekonomiczne'!AW$45</f>
        <v>0</v>
      </c>
      <c r="AX104" s="171">
        <f>AW104*'Wskaźniki makroekonomiczne'!AX$45</f>
        <v>0</v>
      </c>
      <c r="AY104" s="171">
        <f>AX104*'Wskaźniki makroekonomiczne'!AY$45</f>
        <v>0</v>
      </c>
      <c r="AZ104" s="171">
        <f>AY104*'Wskaźniki makroekonomiczne'!AZ$45</f>
        <v>0</v>
      </c>
      <c r="BA104" s="171">
        <f>AZ104*'Wskaźniki makroekonomiczne'!BA$45</f>
        <v>0</v>
      </c>
      <c r="BB104" s="171">
        <f>BA104*'Wskaźniki makroekonomiczne'!BB$45</f>
        <v>0</v>
      </c>
      <c r="BC104" s="171">
        <f>BB104*'Wskaźniki makroekonomiczne'!BC$45</f>
        <v>0</v>
      </c>
      <c r="BD104" s="171">
        <f>BC104*'Wskaźniki makroekonomiczne'!BD$45</f>
        <v>0</v>
      </c>
      <c r="BE104" s="171">
        <f>BD104*'Wskaźniki makroekonomiczne'!BE$45</f>
        <v>0</v>
      </c>
      <c r="BF104" s="171">
        <f>BE104*'Wskaźniki makroekonomiczne'!BF$45</f>
        <v>0</v>
      </c>
      <c r="BG104" s="171">
        <f>BF104*'Wskaźniki makroekonomiczne'!BG$45</f>
        <v>0</v>
      </c>
      <c r="BH104" s="171">
        <f>BG104*'Wskaźniki makroekonomiczne'!BH$45</f>
        <v>0</v>
      </c>
      <c r="BI104" s="171">
        <f>BH104*'Wskaźniki makroekonomiczne'!BI$45</f>
        <v>0</v>
      </c>
    </row>
    <row r="105" spans="1:61" ht="12.75" customHeight="1">
      <c r="A105" s="474"/>
      <c r="B105" s="467" t="s">
        <v>41</v>
      </c>
      <c r="C105" s="468"/>
      <c r="D105" s="464"/>
      <c r="E105" s="465"/>
      <c r="F105" s="465"/>
      <c r="G105" s="465"/>
      <c r="H105" s="465"/>
      <c r="I105" s="465"/>
      <c r="J105" s="466"/>
      <c r="K105" s="21">
        <f t="shared" ref="K105:AU105" si="45">K103*$B$33+K104*$B$34</f>
        <v>1.87431324E-3</v>
      </c>
      <c r="L105" s="22">
        <f t="shared" si="45"/>
        <v>2.0221755627323548E-3</v>
      </c>
      <c r="M105" s="22">
        <f t="shared" si="45"/>
        <v>2.1188077040183032E-3</v>
      </c>
      <c r="N105" s="22">
        <f t="shared" si="45"/>
        <v>2.1545711948743689E-3</v>
      </c>
      <c r="O105" s="22">
        <f t="shared" si="45"/>
        <v>2.2154147768851801E-3</v>
      </c>
      <c r="P105" s="22">
        <f t="shared" si="45"/>
        <v>2.2739033588947454E-3</v>
      </c>
      <c r="Q105" s="22">
        <f t="shared" si="45"/>
        <v>2.3256417202124299E-3</v>
      </c>
      <c r="R105" s="22">
        <f t="shared" si="45"/>
        <v>2.4535840875931046E-3</v>
      </c>
      <c r="S105" s="22">
        <f t="shared" si="45"/>
        <v>2.5903567006798391E-3</v>
      </c>
      <c r="T105" s="22">
        <f t="shared" si="45"/>
        <v>2.7442707876203171E-3</v>
      </c>
      <c r="U105" s="22">
        <f t="shared" si="45"/>
        <v>2.7955686415075125E-3</v>
      </c>
      <c r="V105" s="22">
        <f t="shared" si="45"/>
        <v>3.0804234061409161E-3</v>
      </c>
      <c r="W105" s="22">
        <f t="shared" si="45"/>
        <v>3.1789763059426714E-3</v>
      </c>
      <c r="X105" s="22">
        <f t="shared" si="45"/>
        <v>3.2658145850740358E-3</v>
      </c>
      <c r="Y105" s="22">
        <f t="shared" si="45"/>
        <v>3.3502589170979168E-3</v>
      </c>
      <c r="Z105" s="22">
        <f t="shared" si="45"/>
        <v>0</v>
      </c>
      <c r="AA105" s="22">
        <f t="shared" si="45"/>
        <v>0</v>
      </c>
      <c r="AB105" s="22">
        <f t="shared" si="45"/>
        <v>0</v>
      </c>
      <c r="AC105" s="22">
        <f t="shared" si="45"/>
        <v>0</v>
      </c>
      <c r="AD105" s="22">
        <f t="shared" si="45"/>
        <v>0</v>
      </c>
      <c r="AE105" s="22">
        <f t="shared" si="45"/>
        <v>0</v>
      </c>
      <c r="AF105" s="22">
        <f t="shared" si="45"/>
        <v>0</v>
      </c>
      <c r="AG105" s="22">
        <f t="shared" si="45"/>
        <v>0</v>
      </c>
      <c r="AH105" s="22">
        <f t="shared" si="45"/>
        <v>0</v>
      </c>
      <c r="AI105" s="22">
        <f t="shared" si="45"/>
        <v>0</v>
      </c>
      <c r="AJ105" s="22">
        <f t="shared" si="45"/>
        <v>0</v>
      </c>
      <c r="AK105" s="22">
        <f t="shared" si="45"/>
        <v>0</v>
      </c>
      <c r="AL105" s="22">
        <f t="shared" si="45"/>
        <v>0</v>
      </c>
      <c r="AM105" s="22">
        <f t="shared" si="45"/>
        <v>0</v>
      </c>
      <c r="AN105" s="22">
        <f t="shared" si="45"/>
        <v>0</v>
      </c>
      <c r="AO105" s="22">
        <f t="shared" si="45"/>
        <v>0</v>
      </c>
      <c r="AP105" s="22">
        <f t="shared" si="45"/>
        <v>0</v>
      </c>
      <c r="AQ105" s="22">
        <f t="shared" si="45"/>
        <v>0</v>
      </c>
      <c r="AR105" s="22">
        <f t="shared" si="45"/>
        <v>0</v>
      </c>
      <c r="AS105" s="22">
        <f t="shared" si="45"/>
        <v>0</v>
      </c>
      <c r="AT105" s="22">
        <f t="shared" si="45"/>
        <v>0</v>
      </c>
      <c r="AU105" s="22">
        <f t="shared" si="45"/>
        <v>0</v>
      </c>
      <c r="AV105" s="22">
        <f t="shared" ref="AV105:AY105" si="46">AV103*$B$33+AV104*$B$34</f>
        <v>0</v>
      </c>
      <c r="AW105" s="22">
        <f t="shared" si="46"/>
        <v>0</v>
      </c>
      <c r="AX105" s="22">
        <f t="shared" si="46"/>
        <v>0</v>
      </c>
      <c r="AY105" s="22">
        <f t="shared" si="46"/>
        <v>0</v>
      </c>
      <c r="AZ105" s="22">
        <f t="shared" ref="AZ105:BI105" si="47">AZ103*$B$33+AZ104*$B$34</f>
        <v>0</v>
      </c>
      <c r="BA105" s="22">
        <f t="shared" si="47"/>
        <v>0</v>
      </c>
      <c r="BB105" s="22">
        <f t="shared" si="47"/>
        <v>0</v>
      </c>
      <c r="BC105" s="22">
        <f t="shared" si="47"/>
        <v>0</v>
      </c>
      <c r="BD105" s="22">
        <f t="shared" si="47"/>
        <v>0</v>
      </c>
      <c r="BE105" s="22">
        <f t="shared" si="47"/>
        <v>0</v>
      </c>
      <c r="BF105" s="22">
        <f t="shared" si="47"/>
        <v>0</v>
      </c>
      <c r="BG105" s="22">
        <f t="shared" si="47"/>
        <v>0</v>
      </c>
      <c r="BH105" s="22">
        <f t="shared" si="47"/>
        <v>0</v>
      </c>
      <c r="BI105" s="22">
        <f t="shared" si="47"/>
        <v>0</v>
      </c>
    </row>
    <row r="106" spans="1:61" ht="12.75" customHeight="1">
      <c r="A106" s="472" t="s">
        <v>67</v>
      </c>
      <c r="B106" s="458" t="s">
        <v>70</v>
      </c>
      <c r="C106" s="459"/>
      <c r="D106" s="411"/>
      <c r="E106" s="412"/>
      <c r="F106" s="412"/>
      <c r="G106" s="412"/>
      <c r="H106" s="412"/>
      <c r="I106" s="412"/>
      <c r="J106" s="413"/>
      <c r="K106" s="168">
        <f>N55*'Wskaźniki makroekonomiczne'!$K$25</f>
        <v>2.6892320399999996E-3</v>
      </c>
      <c r="L106" s="169">
        <f>K106*'Wskaźniki makroekonomiczne'!L$45</f>
        <v>2.9013823291377263E-3</v>
      </c>
      <c r="M106" s="169">
        <f>L106*'Wskaźniki makroekonomiczne'!M$45</f>
        <v>3.0400284448958261E-3</v>
      </c>
      <c r="N106" s="169">
        <f>M106*'Wskaźniki makroekonomiczne'!N$45</f>
        <v>3.0913412796023548E-3</v>
      </c>
      <c r="O106" s="169">
        <f>N106*'Wskaźniki makroekonomiczne'!O$45</f>
        <v>3.1786385929222145E-3</v>
      </c>
      <c r="P106" s="169">
        <f>O106*'Wskaźniki makroekonomiczne'!P$45</f>
        <v>3.2625569931968084E-3</v>
      </c>
      <c r="Q106" s="169">
        <f>P106*'Wskaźniki makroekonomiczne'!Q$45</f>
        <v>3.3367902942178338E-3</v>
      </c>
      <c r="R106" s="169">
        <f>Q106*'Wskaźniki makroekonomiczne'!R$45</f>
        <v>3.5203597778509757E-3</v>
      </c>
      <c r="S106" s="169">
        <f>R106*'Wskaźniki makroekonomiczne'!S$45</f>
        <v>3.7165987444536816E-3</v>
      </c>
      <c r="T106" s="169">
        <f>S106*'Wskaźniki makroekonomiczne'!T$45</f>
        <v>3.9374319996291502E-3</v>
      </c>
      <c r="U106" s="169">
        <f>T106*'Wskaźniki makroekonomiczne'!U$45</f>
        <v>4.0110332682499091E-3</v>
      </c>
      <c r="V106" s="169">
        <f>U106*'Wskaźniki makroekonomiczne'!V$45</f>
        <v>4.4197379305500103E-3</v>
      </c>
      <c r="W106" s="169">
        <f>V106*'Wskaźniki makroekonomiczne'!W$45</f>
        <v>4.5611399172220948E-3</v>
      </c>
      <c r="X106" s="169">
        <f>W106*'Wskaźniki makroekonomiczne'!X$45</f>
        <v>4.6857339698888343E-3</v>
      </c>
      <c r="Y106" s="169">
        <f>X106*'Wskaźniki makroekonomiczne'!Y$45</f>
        <v>4.8068932288796206E-3</v>
      </c>
      <c r="Z106" s="169">
        <f>Y106*'Wskaźniki makroekonomiczne'!Z$45</f>
        <v>4.9357527767350659E-3</v>
      </c>
      <c r="AA106" s="169">
        <f>Z106*'Wskaźniki makroekonomiczne'!AA$45</f>
        <v>5.0648459339542222E-3</v>
      </c>
      <c r="AB106" s="169">
        <f>AA106*'Wskaźniki makroekonomiczne'!AB$45</f>
        <v>5.1980770141751434E-3</v>
      </c>
      <c r="AC106" s="169">
        <f>AB106*'Wskaźniki makroekonomiczne'!AC$45</f>
        <v>5.331418264633154E-3</v>
      </c>
      <c r="AD106" s="169">
        <f>AC106*'Wskaźniki makroekonomiczne'!AD$45</f>
        <v>5.4646785746372906E-3</v>
      </c>
      <c r="AE106" s="169">
        <f>AD106*'Wskaźniki makroekonomiczne'!AE$45</f>
        <v>5.5976547309218435E-3</v>
      </c>
      <c r="AF106" s="169">
        <f>AE106*'Wskaźniki makroekonomiczne'!AF$45</f>
        <v>5.7347534998368702E-3</v>
      </c>
      <c r="AG106" s="169">
        <f>AF106*'Wskaźniki makroekonomiczne'!AG$45</f>
        <v>5.8714590218129359E-3</v>
      </c>
      <c r="AH106" s="169">
        <f>AG106*'Wskaźniki makroekonomiczne'!AH$45</f>
        <v>6.0122330329725115E-3</v>
      </c>
      <c r="AI106" s="169">
        <f>AH106*'Wskaźniki makroekonomiczne'!AI$45</f>
        <v>6.1523071842307731E-3</v>
      </c>
      <c r="AJ106" s="169">
        <f>AI106*'Wskaźniki makroekonomiczne'!AJ$45</f>
        <v>6.2913767050645254E-3</v>
      </c>
      <c r="AK106" s="169">
        <f>AJ106*'Wskaźniki makroekonomiczne'!AK$45</f>
        <v>6.429219411846117E-3</v>
      </c>
      <c r="AL106" s="169">
        <f>AK106*'Wskaźniki makroekonomiczne'!AL$45</f>
        <v>6.5655312650019807E-3</v>
      </c>
      <c r="AM106" s="169">
        <f>AL106*'Wskaźniki makroekonomiczne'!AM$45</f>
        <v>6.7000034174880419E-3</v>
      </c>
      <c r="AN106" s="169">
        <f>AM106*'Wskaźniki makroekonomiczne'!AN$45</f>
        <v>6.8323142655747392E-3</v>
      </c>
      <c r="AO106" s="169">
        <f>AN106*'Wskaźniki makroekonomiczne'!AO$45</f>
        <v>6.967674263650663E-3</v>
      </c>
      <c r="AP106" s="169">
        <f>AO106*'Wskaźniki makroekonomiczne'!AP$45</f>
        <v>7.0948597157703833E-3</v>
      </c>
      <c r="AQ106" s="169">
        <f>AP106*'Wskaźniki makroekonomiczne'!AQ$45</f>
        <v>7.2247144777207346E-3</v>
      </c>
      <c r="AR106" s="169">
        <f>AQ106*'Wskaźniki makroekonomiczne'!AR$45</f>
        <v>7.3572446257133533E-3</v>
      </c>
      <c r="AS106" s="169">
        <f>AR106*'Wskaźniki makroekonomiczne'!AS$45</f>
        <v>7.4865987398657378E-3</v>
      </c>
      <c r="AT106" s="169">
        <f>AS106*'Wskaźniki makroekonomiczne'!AT$45</f>
        <v>7.6124942965478332E-3</v>
      </c>
      <c r="AU106" s="169">
        <f>AT106*'Wskaźniki makroekonomiczne'!AU$45</f>
        <v>7.7346521855345494E-3</v>
      </c>
      <c r="AV106" s="169">
        <f>AU106*'Wskaźniki makroekonomiczne'!AV$45</f>
        <v>7.8590428625732213E-3</v>
      </c>
      <c r="AW106" s="169">
        <f>AV106*'Wskaźniki makroekonomiczne'!AW$45</f>
        <v>7.9856456860166562E-3</v>
      </c>
      <c r="AX106" s="169">
        <f>AW106*'Wskaźniki makroekonomiczne'!AX$45</f>
        <v>8.1144833411360227E-3</v>
      </c>
      <c r="AY106" s="169">
        <f>AX106*'Wskaźniki makroekonomiczne'!AY$45</f>
        <v>8.2390162389497004E-3</v>
      </c>
      <c r="AZ106" s="169">
        <f>AY106*'Wskaźniki makroekonomiczne'!AZ$45</f>
        <v>8.3643610001218564E-3</v>
      </c>
      <c r="BA106" s="169">
        <f>AZ106*'Wskaźniki makroekonomiczne'!BA$45</f>
        <v>8.491612701236554E-3</v>
      </c>
      <c r="BB106" s="169">
        <f>BA106*'Wskaźniki makroekonomiczne'!BB$45</f>
        <v>8.6208003536374714E-3</v>
      </c>
      <c r="BC106" s="169">
        <f>BB106*'Wskaźniki makroekonomiczne'!BC$45</f>
        <v>8.7519534100340777E-3</v>
      </c>
      <c r="BD106" s="169">
        <f>BC106*'Wskaźniki makroekonomiczne'!BD$45</f>
        <v>8.8851017712163836E-3</v>
      </c>
      <c r="BE106" s="169">
        <f>BD106*'Wskaźniki makroekonomiczne'!BE$45</f>
        <v>9.0274190428113119E-3</v>
      </c>
      <c r="BF106" s="169">
        <f>BE106*'Wskaźniki makroekonomiczne'!BF$45</f>
        <v>9.1720158837703021E-3</v>
      </c>
      <c r="BG106" s="169">
        <f>BF106*'Wskaźniki makroekonomiczne'!BG$45</f>
        <v>9.3189288071351441E-3</v>
      </c>
      <c r="BH106" s="169">
        <f>BG106*'Wskaźniki makroekonomiczne'!BH$45</f>
        <v>9.4756869395145049E-3</v>
      </c>
      <c r="BI106" s="169">
        <f>BH106*'Wskaźniki makroekonomiczne'!BI$45</f>
        <v>9.6350819749731389E-3</v>
      </c>
    </row>
    <row r="107" spans="1:61" ht="12.75" customHeight="1">
      <c r="A107" s="473"/>
      <c r="B107" s="460" t="s">
        <v>71</v>
      </c>
      <c r="C107" s="461"/>
      <c r="D107" s="414"/>
      <c r="E107" s="415"/>
      <c r="F107" s="415"/>
      <c r="G107" s="415"/>
      <c r="H107" s="415"/>
      <c r="I107" s="415"/>
      <c r="J107" s="416"/>
      <c r="K107" s="170">
        <f>N57*'Wskaźniki makroekonomiczne'!$K$25</f>
        <v>4.8895127999999998E-3</v>
      </c>
      <c r="L107" s="171">
        <f>K107*'Wskaźniki makroekonomiczne'!L$45</f>
        <v>5.2752405984322305E-3</v>
      </c>
      <c r="M107" s="171">
        <f>L107*'Wskaźniki makroekonomiczne'!M$45</f>
        <v>5.5273244452651391E-3</v>
      </c>
      <c r="N107" s="171">
        <f>M107*'Wskaźniki makroekonomiczne'!N$45</f>
        <v>5.6206205083679179E-3</v>
      </c>
      <c r="O107" s="171">
        <f>N107*'Wskaźniki makroekonomiczne'!O$45</f>
        <v>5.7793428962222082E-3</v>
      </c>
      <c r="P107" s="171">
        <f>O107*'Wskaźniki makroekonomiczne'!P$45</f>
        <v>5.9319218058123792E-3</v>
      </c>
      <c r="Q107" s="171">
        <f>P107*'Wskaźniki makroekonomiczne'!Q$45</f>
        <v>6.0668914440324259E-3</v>
      </c>
      <c r="R107" s="171">
        <f>Q107*'Wskaźniki makroekonomiczne'!R$45</f>
        <v>6.4006541415472292E-3</v>
      </c>
      <c r="S107" s="171">
        <f>R107*'Wskaźniki makroekonomiczne'!S$45</f>
        <v>6.7574522626430581E-3</v>
      </c>
      <c r="T107" s="171">
        <f>S107*'Wskaźniki makroekonomiczne'!T$45</f>
        <v>7.1589672720530004E-3</v>
      </c>
      <c r="U107" s="171">
        <f>T107*'Wskaźniki makroekonomiczne'!U$45</f>
        <v>7.2927877604543802E-3</v>
      </c>
      <c r="V107" s="171">
        <f>U107*'Wskaźniki makroekonomiczne'!V$45</f>
        <v>8.035887146454564E-3</v>
      </c>
      <c r="W107" s="171">
        <f>V107*'Wskaźniki makroekonomiczne'!W$45</f>
        <v>8.2929816676765352E-3</v>
      </c>
      <c r="X107" s="171">
        <f>W107*'Wskaźniki makroekonomiczne'!X$45</f>
        <v>8.5195163088887874E-3</v>
      </c>
      <c r="Y107" s="171">
        <f>X107*'Wskaźniki makroekonomiczne'!Y$45</f>
        <v>8.7398058706902159E-3</v>
      </c>
      <c r="Z107" s="171">
        <f>Y107*'Wskaźniki makroekonomiczne'!Z$45</f>
        <v>8.9740959577001168E-3</v>
      </c>
      <c r="AA107" s="171">
        <f>Z107*'Wskaźniki makroekonomiczne'!AA$45</f>
        <v>9.208810789007673E-3</v>
      </c>
      <c r="AB107" s="171">
        <f>AA107*'Wskaźniki makroekonomiczne'!AB$45</f>
        <v>9.451049116682075E-3</v>
      </c>
      <c r="AC107" s="171">
        <f>AB107*'Wskaźniki makroekonomiczne'!AC$45</f>
        <v>9.6934877538784586E-3</v>
      </c>
      <c r="AD107" s="171">
        <f>AC107*'Wskaźniki makroekonomiczne'!AD$45</f>
        <v>9.935779226613253E-3</v>
      </c>
      <c r="AE107" s="171">
        <f>AD107*'Wskaźniki makroekonomiczne'!AE$45</f>
        <v>1.0177554056221531E-2</v>
      </c>
      <c r="AF107" s="171">
        <f>AE107*'Wskaźniki makroekonomiczne'!AF$45</f>
        <v>1.0426824545157944E-2</v>
      </c>
      <c r="AG107" s="171">
        <f>AF107*'Wskaźniki makroekonomiczne'!AG$45</f>
        <v>1.0675380039659881E-2</v>
      </c>
      <c r="AH107" s="171">
        <f>AG107*'Wskaźniki makroekonomiczne'!AH$45</f>
        <v>1.0931332787222746E-2</v>
      </c>
      <c r="AI107" s="171">
        <f>AH107*'Wskaźniki makroekonomiczne'!AI$45</f>
        <v>1.1186013062237765E-2</v>
      </c>
      <c r="AJ107" s="171">
        <f>AI107*'Wskaźniki makroekonomiczne'!AJ$45</f>
        <v>1.1438866736480952E-2</v>
      </c>
      <c r="AK107" s="171">
        <f>AJ107*'Wskaźniki makroekonomiczne'!AK$45</f>
        <v>1.1689489839720209E-2</v>
      </c>
      <c r="AL107" s="171">
        <f>AK107*'Wskaźniki makroekonomiczne'!AL$45</f>
        <v>1.193732957273087E-2</v>
      </c>
      <c r="AM107" s="171">
        <f>AL107*'Wskaźniki makroekonomiczne'!AM$45</f>
        <v>1.21818243954328E-2</v>
      </c>
      <c r="AN107" s="171">
        <f>AM107*'Wskaźniki makroekonomiczne'!AN$45</f>
        <v>1.2422389573772249E-2</v>
      </c>
      <c r="AO107" s="171">
        <f>AN107*'Wskaźniki makroekonomiczne'!AO$45</f>
        <v>1.266849866118302E-2</v>
      </c>
      <c r="AP107" s="171">
        <f>AO107*'Wskaźniki makroekonomiczne'!AP$45</f>
        <v>1.2899744937764329E-2</v>
      </c>
      <c r="AQ107" s="171">
        <f>AP107*'Wskaźniki makroekonomiczne'!AQ$45</f>
        <v>1.3135844504946786E-2</v>
      </c>
      <c r="AR107" s="171">
        <f>AQ107*'Wskaźniki makroekonomiczne'!AR$45</f>
        <v>1.3376808410387912E-2</v>
      </c>
      <c r="AS107" s="171">
        <f>AR107*'Wskaźniki makroekonomiczne'!AS$45</f>
        <v>1.3611997708846793E-2</v>
      </c>
      <c r="AT107" s="171">
        <f>AS107*'Wskaźniki makroekonomiczne'!AT$45</f>
        <v>1.3840898720996057E-2</v>
      </c>
      <c r="AU107" s="171">
        <f>AT107*'Wskaźniki makroekonomiczne'!AU$45</f>
        <v>1.4063003973699176E-2</v>
      </c>
      <c r="AV107" s="171">
        <f>AU107*'Wskaźniki makroekonomiczne'!AV$45</f>
        <v>1.4289168841042215E-2</v>
      </c>
      <c r="AW107" s="171">
        <f>AV107*'Wskaźniki makroekonomiczne'!AW$45</f>
        <v>1.451935579275755E-2</v>
      </c>
      <c r="AX107" s="171">
        <f>AW107*'Wskaźniki makroekonomiczne'!AX$45</f>
        <v>1.4753606074792761E-2</v>
      </c>
      <c r="AY107" s="171">
        <f>AX107*'Wskaźniki makroekonomiczne'!AY$45</f>
        <v>1.4980029525363085E-2</v>
      </c>
      <c r="AZ107" s="171">
        <f>AY107*'Wskaźniki makroekonomiczne'!AZ$45</f>
        <v>1.5207929091130641E-2</v>
      </c>
      <c r="BA107" s="171">
        <f>AZ107*'Wskaźniki makroekonomiczne'!BA$45</f>
        <v>1.5439295820430092E-2</v>
      </c>
      <c r="BB107" s="171">
        <f>BA107*'Wskaźniki makroekonomiczne'!BB$45</f>
        <v>1.5674182461159033E-2</v>
      </c>
      <c r="BC107" s="171">
        <f>BB107*'Wskaźniki makroekonomiczne'!BC$45</f>
        <v>1.5912642563698318E-2</v>
      </c>
      <c r="BD107" s="171">
        <f>BC107*'Wskaźniki makroekonomiczne'!BD$45</f>
        <v>1.6154730493120693E-2</v>
      </c>
      <c r="BE107" s="171">
        <f>BD107*'Wskaźniki makroekonomiczne'!BE$45</f>
        <v>1.6413489168747835E-2</v>
      </c>
      <c r="BF107" s="171">
        <f>BE107*'Wskaźniki makroekonomiczne'!BF$45</f>
        <v>1.6676392515945996E-2</v>
      </c>
      <c r="BG107" s="171">
        <f>BF107*'Wskaźniki makroekonomiczne'!BG$45</f>
        <v>1.6943506922063891E-2</v>
      </c>
      <c r="BH107" s="171">
        <f>BG107*'Wskaźniki makroekonomiczne'!BH$45</f>
        <v>1.7228521708208183E-2</v>
      </c>
      <c r="BI107" s="171">
        <f>BH107*'Wskaźniki makroekonomiczne'!BI$45</f>
        <v>1.7518330863587516E-2</v>
      </c>
    </row>
    <row r="108" spans="1:61" ht="12.75" customHeight="1">
      <c r="A108" s="474"/>
      <c r="B108" s="467" t="s">
        <v>41</v>
      </c>
      <c r="C108" s="468"/>
      <c r="D108" s="464"/>
      <c r="E108" s="465"/>
      <c r="F108" s="465"/>
      <c r="G108" s="465"/>
      <c r="H108" s="465"/>
      <c r="I108" s="465"/>
      <c r="J108" s="466"/>
      <c r="K108" s="21">
        <f t="shared" ref="K108:AU108" si="48">K106*$B$33+K107*$B$34</f>
        <v>3.4226589599999999E-3</v>
      </c>
      <c r="L108" s="22">
        <f t="shared" si="48"/>
        <v>3.6926684189025612E-3</v>
      </c>
      <c r="M108" s="22">
        <f t="shared" si="48"/>
        <v>3.8691271116855974E-3</v>
      </c>
      <c r="N108" s="22">
        <f t="shared" si="48"/>
        <v>3.9344343558575428E-3</v>
      </c>
      <c r="O108" s="22">
        <f t="shared" si="48"/>
        <v>4.045540027355546E-3</v>
      </c>
      <c r="P108" s="22">
        <f t="shared" si="48"/>
        <v>4.1523452640686654E-3</v>
      </c>
      <c r="Q108" s="22">
        <f t="shared" si="48"/>
        <v>4.2468240108226984E-3</v>
      </c>
      <c r="R108" s="22">
        <f t="shared" si="48"/>
        <v>4.4804578990830599E-3</v>
      </c>
      <c r="S108" s="22">
        <f t="shared" si="48"/>
        <v>4.7302165838501407E-3</v>
      </c>
      <c r="T108" s="22">
        <f t="shared" si="48"/>
        <v>5.0112770904371003E-3</v>
      </c>
      <c r="U108" s="22">
        <f t="shared" si="48"/>
        <v>5.1049514323180667E-3</v>
      </c>
      <c r="V108" s="22">
        <f t="shared" si="48"/>
        <v>5.6251210025181951E-3</v>
      </c>
      <c r="W108" s="22">
        <f t="shared" si="48"/>
        <v>5.8050871673735755E-3</v>
      </c>
      <c r="X108" s="22">
        <f t="shared" si="48"/>
        <v>5.9636614162221525E-3</v>
      </c>
      <c r="Y108" s="22">
        <f t="shared" si="48"/>
        <v>6.1178641094831523E-3</v>
      </c>
      <c r="Z108" s="22">
        <f t="shared" si="48"/>
        <v>6.2818671703900831E-3</v>
      </c>
      <c r="AA108" s="22">
        <f t="shared" si="48"/>
        <v>6.4461675523053725E-3</v>
      </c>
      <c r="AB108" s="22">
        <f t="shared" si="48"/>
        <v>6.6157343816774542E-3</v>
      </c>
      <c r="AC108" s="22">
        <f t="shared" si="48"/>
        <v>6.7854414277149222E-3</v>
      </c>
      <c r="AD108" s="22">
        <f t="shared" si="48"/>
        <v>6.9550454586292786E-3</v>
      </c>
      <c r="AE108" s="22">
        <f t="shared" si="48"/>
        <v>7.1242878393550733E-3</v>
      </c>
      <c r="AF108" s="22">
        <f t="shared" si="48"/>
        <v>7.2987771816105619E-3</v>
      </c>
      <c r="AG108" s="22">
        <f t="shared" si="48"/>
        <v>7.4727660277619182E-3</v>
      </c>
      <c r="AH108" s="22">
        <f t="shared" si="48"/>
        <v>7.6519329510559234E-3</v>
      </c>
      <c r="AI108" s="22">
        <f t="shared" si="48"/>
        <v>7.8302091435664377E-3</v>
      </c>
      <c r="AJ108" s="22">
        <f t="shared" si="48"/>
        <v>8.0072067155366675E-3</v>
      </c>
      <c r="AK108" s="22">
        <f t="shared" si="48"/>
        <v>8.1826428878041466E-3</v>
      </c>
      <c r="AL108" s="22">
        <f t="shared" si="48"/>
        <v>8.3561307009116098E-3</v>
      </c>
      <c r="AM108" s="22">
        <f t="shared" si="48"/>
        <v>8.5272770768029613E-3</v>
      </c>
      <c r="AN108" s="22">
        <f t="shared" si="48"/>
        <v>8.695672701640577E-3</v>
      </c>
      <c r="AO108" s="22">
        <f t="shared" si="48"/>
        <v>8.8679490628281159E-3</v>
      </c>
      <c r="AP108" s="22">
        <f t="shared" si="48"/>
        <v>9.0298214564350325E-3</v>
      </c>
      <c r="AQ108" s="22">
        <f t="shared" si="48"/>
        <v>9.1950911534627519E-3</v>
      </c>
      <c r="AR108" s="22">
        <f t="shared" si="48"/>
        <v>9.3637658872715406E-3</v>
      </c>
      <c r="AS108" s="22">
        <f t="shared" si="48"/>
        <v>9.5283983961927561E-3</v>
      </c>
      <c r="AT108" s="22">
        <f t="shared" si="48"/>
        <v>9.6886291046972411E-3</v>
      </c>
      <c r="AU108" s="22">
        <f t="shared" si="48"/>
        <v>9.8441027815894255E-3</v>
      </c>
      <c r="AV108" s="22">
        <f t="shared" ref="AV108:AY108" si="49">AV106*$B$33+AV107*$B$34</f>
        <v>1.0002418188729552E-2</v>
      </c>
      <c r="AW108" s="22">
        <f t="shared" si="49"/>
        <v>1.0163549054930287E-2</v>
      </c>
      <c r="AX108" s="22">
        <f t="shared" si="49"/>
        <v>1.0327524252354937E-2</v>
      </c>
      <c r="AY108" s="22">
        <f t="shared" si="49"/>
        <v>1.0486020667754163E-2</v>
      </c>
      <c r="AZ108" s="22">
        <f t="shared" ref="AZ108:BI108" si="50">AZ106*$B$33+AZ107*$B$34</f>
        <v>1.0645550363791452E-2</v>
      </c>
      <c r="BA108" s="22">
        <f t="shared" si="50"/>
        <v>1.0807507074301066E-2</v>
      </c>
      <c r="BB108" s="22">
        <f t="shared" si="50"/>
        <v>1.0971927722811326E-2</v>
      </c>
      <c r="BC108" s="22">
        <f t="shared" si="50"/>
        <v>1.1138849794588825E-2</v>
      </c>
      <c r="BD108" s="22">
        <f t="shared" si="50"/>
        <v>1.1308311345184487E-2</v>
      </c>
      <c r="BE108" s="22">
        <f t="shared" si="50"/>
        <v>1.1489442418123486E-2</v>
      </c>
      <c r="BF108" s="22">
        <f t="shared" si="50"/>
        <v>1.1673474761162201E-2</v>
      </c>
      <c r="BG108" s="22">
        <f t="shared" si="50"/>
        <v>1.1860454845444728E-2</v>
      </c>
      <c r="BH108" s="22">
        <f t="shared" si="50"/>
        <v>1.2059965195745731E-2</v>
      </c>
      <c r="BI108" s="22">
        <f t="shared" si="50"/>
        <v>1.2262831604511266E-2</v>
      </c>
    </row>
    <row r="109" spans="1:61" ht="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61" ht="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61" ht="15">
      <c r="A111" s="500" t="s">
        <v>273</v>
      </c>
      <c r="B111" s="32"/>
      <c r="C111" s="32"/>
      <c r="D111" s="32"/>
      <c r="E111" s="32"/>
      <c r="F111" s="32"/>
      <c r="G111" s="32"/>
      <c r="H111" s="3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61" ht="45">
      <c r="A112" s="88" t="s">
        <v>68</v>
      </c>
      <c r="B112" s="88" t="s">
        <v>69</v>
      </c>
      <c r="C112" s="88" t="s">
        <v>75</v>
      </c>
      <c r="D112" s="88" t="s">
        <v>76</v>
      </c>
      <c r="E112" s="88" t="s">
        <v>77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2"/>
    </row>
    <row r="113" spans="1:47" ht="15">
      <c r="A113" s="475" t="s">
        <v>64</v>
      </c>
      <c r="B113" s="172" t="s">
        <v>70</v>
      </c>
      <c r="C113" s="504">
        <f t="shared" ref="C113:C127" si="51">V62</f>
        <v>6.2077228206361496E-2</v>
      </c>
      <c r="D113" s="504">
        <f t="shared" ref="D113:D127" si="52">V78</f>
        <v>3.8170463945659179E-3</v>
      </c>
      <c r="E113" s="504">
        <f t="shared" ref="E113:E127" si="53">V94</f>
        <v>6.0269153598409221E-4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2"/>
    </row>
    <row r="114" spans="1:47" ht="15">
      <c r="A114" s="476"/>
      <c r="B114" s="173" t="s">
        <v>71</v>
      </c>
      <c r="C114" s="505">
        <f t="shared" si="51"/>
        <v>0.11330600876500935</v>
      </c>
      <c r="D114" s="505">
        <f t="shared" si="52"/>
        <v>7.0314012531477402E-3</v>
      </c>
      <c r="E114" s="505">
        <f t="shared" si="53"/>
        <v>1.0044858933068205E-3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2"/>
    </row>
    <row r="115" spans="1:47" ht="15">
      <c r="A115" s="477"/>
      <c r="B115" s="207" t="s">
        <v>41</v>
      </c>
      <c r="C115" s="494">
        <f t="shared" si="51"/>
        <v>7.9153488392577451E-2</v>
      </c>
      <c r="D115" s="494">
        <f t="shared" si="52"/>
        <v>4.8884980140931917E-3</v>
      </c>
      <c r="E115" s="494">
        <f t="shared" si="53"/>
        <v>7.3662298842500171E-4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2"/>
    </row>
    <row r="116" spans="1:47" ht="15">
      <c r="A116" s="478" t="s">
        <v>65</v>
      </c>
      <c r="B116" s="172" t="s">
        <v>70</v>
      </c>
      <c r="C116" s="504">
        <f t="shared" si="51"/>
        <v>0.12435535359138437</v>
      </c>
      <c r="D116" s="504">
        <f t="shared" si="52"/>
        <v>7.834989967793202E-3</v>
      </c>
      <c r="E116" s="504">
        <f t="shared" si="53"/>
        <v>1.0044858933068205E-3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2"/>
    </row>
    <row r="117" spans="1:47" ht="15">
      <c r="A117" s="479"/>
      <c r="B117" s="173" t="s">
        <v>71</v>
      </c>
      <c r="C117" s="505">
        <f t="shared" si="51"/>
        <v>0.22641112035135724</v>
      </c>
      <c r="D117" s="505">
        <f t="shared" si="52"/>
        <v>1.4263699684956851E-2</v>
      </c>
      <c r="E117" s="505">
        <f t="shared" si="53"/>
        <v>1.6071774292909129E-3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2"/>
    </row>
    <row r="118" spans="1:47" ht="15">
      <c r="A118" s="480"/>
      <c r="B118" s="207" t="s">
        <v>41</v>
      </c>
      <c r="C118" s="494">
        <f t="shared" si="51"/>
        <v>0.15837394251137532</v>
      </c>
      <c r="D118" s="494">
        <f t="shared" si="52"/>
        <v>9.9778932068477523E-3</v>
      </c>
      <c r="E118" s="494">
        <f t="shared" si="53"/>
        <v>1.2053830719681846E-3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2"/>
    </row>
    <row r="119" spans="1:47" ht="15">
      <c r="A119" s="478" t="s">
        <v>53</v>
      </c>
      <c r="B119" s="172" t="s">
        <v>70</v>
      </c>
      <c r="C119" s="504">
        <f t="shared" si="51"/>
        <v>0.3107879353891303</v>
      </c>
      <c r="D119" s="504">
        <f t="shared" si="52"/>
        <v>1.9085231972829589E-2</v>
      </c>
      <c r="E119" s="504">
        <f t="shared" si="53"/>
        <v>2.4107661439363689E-3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2"/>
    </row>
    <row r="120" spans="1:47" ht="15">
      <c r="A120" s="479"/>
      <c r="B120" s="173" t="s">
        <v>71</v>
      </c>
      <c r="C120" s="505">
        <f t="shared" si="51"/>
        <v>0.56612824946772367</v>
      </c>
      <c r="D120" s="505">
        <f t="shared" si="52"/>
        <v>3.5357903444400082E-2</v>
      </c>
      <c r="E120" s="505">
        <f t="shared" si="53"/>
        <v>4.4197379305500103E-3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2"/>
    </row>
    <row r="121" spans="1:47" ht="15">
      <c r="A121" s="480"/>
      <c r="B121" s="207" t="s">
        <v>41</v>
      </c>
      <c r="C121" s="494">
        <f t="shared" si="51"/>
        <v>0.39590137341532811</v>
      </c>
      <c r="D121" s="494">
        <f t="shared" si="52"/>
        <v>2.4509455796686421E-2</v>
      </c>
      <c r="E121" s="494">
        <f t="shared" si="53"/>
        <v>3.0804234061409161E-3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2"/>
    </row>
    <row r="122" spans="1:47" ht="15">
      <c r="A122" s="475" t="s">
        <v>66</v>
      </c>
      <c r="B122" s="172" t="s">
        <v>70</v>
      </c>
      <c r="C122" s="504">
        <f t="shared" si="51"/>
        <v>0.3107879353891303</v>
      </c>
      <c r="D122" s="504">
        <f t="shared" si="52"/>
        <v>1.9085231972829589E-2</v>
      </c>
      <c r="E122" s="504">
        <f t="shared" si="53"/>
        <v>2.4107661439363689E-3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2"/>
    </row>
    <row r="123" spans="1:47" ht="15">
      <c r="A123" s="476"/>
      <c r="B123" s="173" t="s">
        <v>71</v>
      </c>
      <c r="C123" s="505">
        <f t="shared" si="51"/>
        <v>0.56612824946772367</v>
      </c>
      <c r="D123" s="505">
        <f t="shared" si="52"/>
        <v>3.5357903444400082E-2</v>
      </c>
      <c r="E123" s="505">
        <f t="shared" si="53"/>
        <v>4.4197379305500103E-3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2"/>
    </row>
    <row r="124" spans="1:47" ht="15">
      <c r="A124" s="477"/>
      <c r="B124" s="207" t="s">
        <v>41</v>
      </c>
      <c r="C124" s="494">
        <f t="shared" si="51"/>
        <v>0.39590137341532811</v>
      </c>
      <c r="D124" s="494">
        <f t="shared" si="52"/>
        <v>2.4509455796686421E-2</v>
      </c>
      <c r="E124" s="494">
        <f t="shared" si="53"/>
        <v>3.0804234061409161E-3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2"/>
    </row>
    <row r="125" spans="1:47" ht="15">
      <c r="A125" s="475" t="s">
        <v>67</v>
      </c>
      <c r="B125" s="172" t="s">
        <v>70</v>
      </c>
      <c r="C125" s="504">
        <f t="shared" si="51"/>
        <v>0.57135157611291942</v>
      </c>
      <c r="D125" s="504">
        <f t="shared" si="52"/>
        <v>3.5357903444400082E-2</v>
      </c>
      <c r="E125" s="504">
        <f t="shared" si="53"/>
        <v>4.4197379305500103E-3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2"/>
    </row>
    <row r="126" spans="1:47" ht="15">
      <c r="A126" s="476"/>
      <c r="B126" s="173" t="s">
        <v>71</v>
      </c>
      <c r="C126" s="505">
        <f t="shared" si="51"/>
        <v>1.0414509741805118</v>
      </c>
      <c r="D126" s="505">
        <f t="shared" si="52"/>
        <v>6.468889152895925E-2</v>
      </c>
      <c r="E126" s="505">
        <f t="shared" si="53"/>
        <v>8.035887146454564E-3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2"/>
    </row>
    <row r="127" spans="1:47" ht="15">
      <c r="A127" s="477"/>
      <c r="B127" s="207" t="s">
        <v>41</v>
      </c>
      <c r="C127" s="494">
        <f t="shared" si="51"/>
        <v>0.72805137546878362</v>
      </c>
      <c r="D127" s="494">
        <f t="shared" si="52"/>
        <v>4.5134899472586476E-2</v>
      </c>
      <c r="E127" s="494">
        <f t="shared" si="53"/>
        <v>5.6251210025181951E-3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2"/>
    </row>
    <row r="128" spans="1:47" ht="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2"/>
    </row>
    <row r="129" spans="1:61" ht="15">
      <c r="A129" s="5"/>
      <c r="B129" s="5"/>
      <c r="C129" s="24"/>
      <c r="D129" s="25"/>
      <c r="E129" s="26"/>
      <c r="F129" s="26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2"/>
    </row>
    <row r="130" spans="1:61" ht="15">
      <c r="A130" s="6" t="s">
        <v>80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2"/>
    </row>
    <row r="131" spans="1:61" ht="15" hidden="1" outlineLevel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2"/>
    </row>
    <row r="132" spans="1:61" ht="15" hidden="1" outlineLevel="1">
      <c r="A132" s="6" t="s">
        <v>81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2"/>
    </row>
    <row r="133" spans="1:61" ht="15" hidden="1" outlineLevel="1">
      <c r="A133" s="31" t="s">
        <v>9</v>
      </c>
      <c r="B133" s="31" t="s">
        <v>4</v>
      </c>
      <c r="C133" s="31" t="s">
        <v>5</v>
      </c>
      <c r="D133" s="31" t="s">
        <v>6</v>
      </c>
      <c r="E133" s="31" t="s">
        <v>7</v>
      </c>
      <c r="F133" s="31" t="s">
        <v>8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2"/>
    </row>
    <row r="134" spans="1:61" ht="15" hidden="1" outlineLevel="1">
      <c r="A134" s="27" t="s">
        <v>13</v>
      </c>
      <c r="B134" s="27">
        <v>38</v>
      </c>
      <c r="C134" s="27">
        <v>65</v>
      </c>
      <c r="D134" s="27">
        <v>92</v>
      </c>
      <c r="E134" s="27">
        <v>143</v>
      </c>
      <c r="F134" s="27">
        <v>190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2"/>
    </row>
    <row r="135" spans="1:61" ht="15" hidden="1" outlineLevel="1">
      <c r="A135" s="27" t="s">
        <v>14</v>
      </c>
      <c r="B135" s="28">
        <f>B134*'Wskaźniki makroekonomiczne'!$I$25</f>
        <v>133.4598</v>
      </c>
      <c r="C135" s="28">
        <f>C134*'Wskaźniki makroekonomiczne'!$I$25</f>
        <v>228.28650000000002</v>
      </c>
      <c r="D135" s="28">
        <f>D134*'Wskaźniki makroekonomiczne'!$I$25</f>
        <v>323.11320000000001</v>
      </c>
      <c r="E135" s="28">
        <f>E134*'Wskaźniki makroekonomiczne'!$I$25</f>
        <v>502.23030000000006</v>
      </c>
      <c r="F135" s="28">
        <f>F134*'Wskaźniki makroekonomiczne'!$I$25</f>
        <v>667.29900000000009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2"/>
    </row>
    <row r="136" spans="1:61" ht="15" hidden="1" outlineLevel="1">
      <c r="A136" s="29" t="s">
        <v>124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2"/>
    </row>
    <row r="137" spans="1:61" ht="15" collapsed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2"/>
    </row>
    <row r="138" spans="1:61" ht="15">
      <c r="A138" s="92" t="s">
        <v>175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2"/>
    </row>
    <row r="139" spans="1:61" ht="15">
      <c r="A139" s="99" t="s">
        <v>189</v>
      </c>
      <c r="B139" s="131"/>
      <c r="C139" s="132"/>
      <c r="D139" s="132"/>
      <c r="E139" s="132"/>
      <c r="F139" s="132"/>
      <c r="G139" s="132"/>
      <c r="H139" s="241" t="s">
        <v>253</v>
      </c>
      <c r="I139" s="102">
        <f>'Wskaźniki makroekonomiczne'!I$1</f>
        <v>2008</v>
      </c>
      <c r="J139" s="102">
        <f>'Wskaźniki makroekonomiczne'!J$1</f>
        <v>2009</v>
      </c>
      <c r="K139" s="102">
        <f>'Wskaźniki makroekonomiczne'!K$1</f>
        <v>2010</v>
      </c>
      <c r="L139" s="102">
        <f>'Wskaźniki makroekonomiczne'!L$1</f>
        <v>2011</v>
      </c>
      <c r="M139" s="102">
        <f>'Wskaźniki makroekonomiczne'!M$1</f>
        <v>2012</v>
      </c>
      <c r="N139" s="102">
        <f>'Wskaźniki makroekonomiczne'!N$1</f>
        <v>2013</v>
      </c>
      <c r="O139" s="102">
        <f>'Wskaźniki makroekonomiczne'!O$1</f>
        <v>2014</v>
      </c>
      <c r="P139" s="102">
        <f>'Wskaźniki makroekonomiczne'!P$1</f>
        <v>2015</v>
      </c>
      <c r="Q139" s="102">
        <f>'Wskaźniki makroekonomiczne'!Q$1</f>
        <v>2016</v>
      </c>
      <c r="R139" s="102">
        <f>'Wskaźniki makroekonomiczne'!R$1</f>
        <v>2017</v>
      </c>
      <c r="S139" s="102">
        <f>'Wskaźniki makroekonomiczne'!S$1</f>
        <v>2018</v>
      </c>
      <c r="T139" s="102">
        <f>'Wskaźniki makroekonomiczne'!T$1</f>
        <v>2019</v>
      </c>
      <c r="U139" s="102">
        <f>'Wskaźniki makroekonomiczne'!U$1</f>
        <v>2020</v>
      </c>
      <c r="V139" s="102">
        <f>'Wskaźniki makroekonomiczne'!V$1</f>
        <v>2021</v>
      </c>
      <c r="W139" s="102">
        <f>'Wskaźniki makroekonomiczne'!W$1</f>
        <v>2022</v>
      </c>
      <c r="X139" s="102">
        <f>'Wskaźniki makroekonomiczne'!X$1</f>
        <v>2023</v>
      </c>
      <c r="Y139" s="102">
        <f>'Wskaźniki makroekonomiczne'!Y$1</f>
        <v>2024</v>
      </c>
      <c r="Z139" s="102">
        <f>'Wskaźniki makroekonomiczne'!Z$1</f>
        <v>2025</v>
      </c>
      <c r="AA139" s="102">
        <f>'Wskaźniki makroekonomiczne'!AA$1</f>
        <v>2026</v>
      </c>
      <c r="AB139" s="102">
        <f>'Wskaźniki makroekonomiczne'!AB$1</f>
        <v>2027</v>
      </c>
      <c r="AC139" s="102">
        <f>'Wskaźniki makroekonomiczne'!AC$1</f>
        <v>2028</v>
      </c>
      <c r="AD139" s="102">
        <f>'Wskaźniki makroekonomiczne'!AD$1</f>
        <v>2029</v>
      </c>
      <c r="AE139" s="102">
        <f>'Wskaźniki makroekonomiczne'!AE$1</f>
        <v>2030</v>
      </c>
      <c r="AF139" s="102">
        <f>'Wskaźniki makroekonomiczne'!AF$1</f>
        <v>2031</v>
      </c>
      <c r="AG139" s="102">
        <f>'Wskaźniki makroekonomiczne'!AG$1</f>
        <v>2032</v>
      </c>
      <c r="AH139" s="102">
        <f>'Wskaźniki makroekonomiczne'!AH$1</f>
        <v>2033</v>
      </c>
      <c r="AI139" s="102">
        <f>'Wskaźniki makroekonomiczne'!AI$1</f>
        <v>2034</v>
      </c>
      <c r="AJ139" s="102">
        <f>'Wskaźniki makroekonomiczne'!AJ$1</f>
        <v>2035</v>
      </c>
      <c r="AK139" s="102">
        <f>'Wskaźniki makroekonomiczne'!AK$1</f>
        <v>2036</v>
      </c>
      <c r="AL139" s="102">
        <f>'Wskaźniki makroekonomiczne'!AL$1</f>
        <v>2037</v>
      </c>
      <c r="AM139" s="102">
        <f>'Wskaźniki makroekonomiczne'!AM$1</f>
        <v>2038</v>
      </c>
      <c r="AN139" s="102">
        <f>'Wskaźniki makroekonomiczne'!AN$1</f>
        <v>2039</v>
      </c>
      <c r="AO139" s="102">
        <f>'Wskaźniki makroekonomiczne'!AO$1</f>
        <v>2040</v>
      </c>
      <c r="AP139" s="102">
        <f>'Wskaźniki makroekonomiczne'!AP$1</f>
        <v>2041</v>
      </c>
      <c r="AQ139" s="102">
        <f>'Wskaźniki makroekonomiczne'!AQ$1</f>
        <v>2042</v>
      </c>
      <c r="AR139" s="102">
        <f>'Wskaźniki makroekonomiczne'!AR$1</f>
        <v>2043</v>
      </c>
      <c r="AS139" s="102">
        <f>'Wskaźniki makroekonomiczne'!AS$1</f>
        <v>2044</v>
      </c>
      <c r="AT139" s="102">
        <f>'Wskaźniki makroekonomiczne'!AT$1</f>
        <v>2045</v>
      </c>
      <c r="AU139" s="102">
        <f>'Wskaźniki makroekonomiczne'!AU$1</f>
        <v>2046</v>
      </c>
      <c r="AV139" s="102">
        <f>'Wskaźniki makroekonomiczne'!AV$1</f>
        <v>2047</v>
      </c>
      <c r="AW139" s="102">
        <f>'Wskaźniki makroekonomiczne'!AW$1</f>
        <v>2048</v>
      </c>
      <c r="AX139" s="102">
        <f>'Wskaźniki makroekonomiczne'!AX$1</f>
        <v>2049</v>
      </c>
      <c r="AY139" s="102">
        <f>'Wskaźniki makroekonomiczne'!AY$1</f>
        <v>2050</v>
      </c>
      <c r="AZ139" s="102">
        <f>'Wskaźniki makroekonomiczne'!AZ$1</f>
        <v>2051</v>
      </c>
      <c r="BA139" s="102">
        <f>'Wskaźniki makroekonomiczne'!BA$1</f>
        <v>2052</v>
      </c>
      <c r="BB139" s="102">
        <f>'Wskaźniki makroekonomiczne'!BB$1</f>
        <v>2053</v>
      </c>
      <c r="BC139" s="102">
        <f>'Wskaźniki makroekonomiczne'!BC$1</f>
        <v>2054</v>
      </c>
      <c r="BD139" s="102">
        <f>'Wskaźniki makroekonomiczne'!BD$1</f>
        <v>2055</v>
      </c>
      <c r="BE139" s="102">
        <f>'Wskaźniki makroekonomiczne'!BE$1</f>
        <v>2056</v>
      </c>
      <c r="BF139" s="102">
        <f>'Wskaźniki makroekonomiczne'!BF$1</f>
        <v>2057</v>
      </c>
      <c r="BG139" s="102">
        <f>'Wskaźniki makroekonomiczne'!BG$1</f>
        <v>2058</v>
      </c>
      <c r="BH139" s="102">
        <f>'Wskaźniki makroekonomiczne'!BH$1</f>
        <v>2059</v>
      </c>
      <c r="BI139" s="102">
        <f>'Wskaźniki makroekonomiczne'!BI$1</f>
        <v>2060</v>
      </c>
    </row>
    <row r="140" spans="1:61" ht="15">
      <c r="A140" s="31" t="str">
        <f t="array" ref="A140:A144">TRANSPOSE(B133:F133)</f>
        <v>55-59</v>
      </c>
      <c r="B140" s="146"/>
      <c r="C140" s="147"/>
      <c r="D140" s="147"/>
      <c r="E140" s="147"/>
      <c r="F140" s="147"/>
      <c r="G140" s="147"/>
      <c r="H140" s="148"/>
      <c r="I140" s="354">
        <f t="array" ref="I140:I144">TRANSPOSE(B135:F135)</f>
        <v>133.4598</v>
      </c>
      <c r="J140" s="355">
        <f>I140*'Wskaźniki makroekonomiczne'!J$45</f>
        <v>141.90471368045834</v>
      </c>
      <c r="K140" s="17">
        <f>J140*'Wskaźniki makroekonomiczne'!K$45</f>
        <v>149.86326862979263</v>
      </c>
      <c r="L140" s="17">
        <f>K140*'Wskaźniki makroekonomiczne'!L$45</f>
        <v>161.6858020884284</v>
      </c>
      <c r="M140" s="17">
        <f>L140*'Wskaźniki makroekonomiczne'!M$45</f>
        <v>169.41215659457708</v>
      </c>
      <c r="N140" s="17">
        <f>M140*'Wskaźniki makroekonomiczne'!N$45</f>
        <v>172.27167522941406</v>
      </c>
      <c r="O140" s="17">
        <f>N140*'Wskaźniki makroekonomiczne'!O$45</f>
        <v>177.13650672112621</v>
      </c>
      <c r="P140" s="17">
        <f>O140*'Wskaźniki makroekonomiczne'!P$45</f>
        <v>181.81304097933545</v>
      </c>
      <c r="Q140" s="17">
        <f>P140*'Wskaźniki makroekonomiczne'!Q$45</f>
        <v>185.94985214576428</v>
      </c>
      <c r="R140" s="17">
        <f>Q140*'Wskaźniki makroekonomiczne'!R$45</f>
        <v>196.17965843572128</v>
      </c>
      <c r="S140" s="17">
        <f>R140*'Wskaźniki makroekonomiczne'!S$45</f>
        <v>207.1154990512504</v>
      </c>
      <c r="T140" s="17">
        <f>S140*'Wskaźniki makroekonomiczne'!T$45</f>
        <v>219.42190956194503</v>
      </c>
      <c r="U140" s="17">
        <f>T140*'Wskaźniki makroekonomiczne'!U$45</f>
        <v>223.52349935663094</v>
      </c>
      <c r="V140" s="17">
        <f>U140*'Wskaźniki makroekonomiczne'!V$45</f>
        <v>246.29945014313455</v>
      </c>
      <c r="W140" s="17">
        <f>V140*'Wskaźniki makroekonomiczne'!W$45</f>
        <v>254.1793815132163</v>
      </c>
      <c r="X140" s="17">
        <f>W140*'Wskaźniki makroekonomiczne'!X$45</f>
        <v>261.12265442783996</v>
      </c>
      <c r="Y140" s="17">
        <f>X140*'Wskaźniki makroekonomiczne'!Y$45</f>
        <v>267.87451604002081</v>
      </c>
      <c r="Z140" s="17">
        <f>Y140*'Wskaźniki makroekonomiczne'!Z$45</f>
        <v>275.05549289457821</v>
      </c>
      <c r="AA140" s="17">
        <f>Z140*'Wskaźniki makroekonomiczne'!AA$45</f>
        <v>282.24948813591203</v>
      </c>
      <c r="AB140" s="17">
        <f>AA140*'Wskaźniki makroekonomiczne'!AB$45</f>
        <v>289.67407808129485</v>
      </c>
      <c r="AC140" s="17">
        <f>AB140*'Wskaźniki makroekonomiczne'!AC$45</f>
        <v>297.10480750128994</v>
      </c>
      <c r="AD140" s="17">
        <f>AC140*'Wskaźniki makroekonomiczne'!AD$45</f>
        <v>304.53102633952727</v>
      </c>
      <c r="AE140" s="17">
        <f>AD140*'Wskaźniki makroekonomiczne'!AE$45</f>
        <v>311.94141009749757</v>
      </c>
      <c r="AF140" s="17">
        <f>AE140*'Wskaźniki makroekonomiczne'!AF$45</f>
        <v>319.58153535598086</v>
      </c>
      <c r="AG140" s="17">
        <f>AF140*'Wskaźniki makroekonomiczne'!AG$45</f>
        <v>327.19974607872501</v>
      </c>
      <c r="AH140" s="17">
        <f>AG140*'Wskaźniki makroekonomiczne'!AH$45</f>
        <v>335.04468215590373</v>
      </c>
      <c r="AI140" s="17">
        <f>AH140*'Wskaźniki makroekonomiczne'!AI$45</f>
        <v>342.85061702722373</v>
      </c>
      <c r="AJ140" s="17">
        <f>AI140*'Wskaźniki makroekonomiczne'!AJ$45</f>
        <v>350.60056669647025</v>
      </c>
      <c r="AK140" s="17">
        <f>AJ140*'Wskaźniki makroekonomiczne'!AK$45</f>
        <v>358.28214950070731</v>
      </c>
      <c r="AL140" s="17">
        <f>AK140*'Wskaźniki makroekonomiczne'!AL$45</f>
        <v>365.87842217746822</v>
      </c>
      <c r="AM140" s="17">
        <f>AL140*'Wskaźniki makroekonomiczne'!AM$45</f>
        <v>373.37217355760015</v>
      </c>
      <c r="AN140" s="17">
        <f>AM140*'Wskaźniki makroekonomiczne'!AN$45</f>
        <v>380.7454815780759</v>
      </c>
      <c r="AO140" s="17">
        <f>AN140*'Wskaźniki makroekonomiczne'!AO$45</f>
        <v>388.28871007292173</v>
      </c>
      <c r="AP140" s="17">
        <f>AO140*'Wskaźniki makroekonomiczne'!AP$45</f>
        <v>395.3763943237829</v>
      </c>
      <c r="AQ140" s="17">
        <f>AP140*'Wskaźniki makroekonomiczne'!AQ$45</f>
        <v>402.61283163509177</v>
      </c>
      <c r="AR140" s="17">
        <f>AQ140*'Wskaźniki makroekonomiczne'!AR$45</f>
        <v>409.99836061687648</v>
      </c>
      <c r="AS140" s="17">
        <f>AR140*'Wskaźniki makroekonomiczne'!AS$45</f>
        <v>417.20689824741419</v>
      </c>
      <c r="AT140" s="17">
        <f>AS140*'Wskaźniki makroekonomiczne'!AT$45</f>
        <v>424.2227002867005</v>
      </c>
      <c r="AU140" s="17">
        <f>AT140*'Wskaźniki makroekonomiczne'!AU$45</f>
        <v>431.03021271410137</v>
      </c>
      <c r="AV140" s="17">
        <f>AU140*'Wskaźniki makroekonomiczne'!AV$45</f>
        <v>437.9621520822223</v>
      </c>
      <c r="AW140" s="17">
        <f>AV140*'Wskaźniki makroekonomiczne'!AW$45</f>
        <v>445.01736809065335</v>
      </c>
      <c r="AX140" s="17">
        <f>AW140*'Wskaźniki makroekonomiczne'!AX$45</f>
        <v>452.19712492516817</v>
      </c>
      <c r="AY140" s="17">
        <f>AX140*'Wskaźniki makroekonomiczne'!AY$45</f>
        <v>459.13698985340903</v>
      </c>
      <c r="AZ140" s="17">
        <f>AY140*'Wskaźniki makroekonomiczne'!AZ$45</f>
        <v>466.12209762227229</v>
      </c>
      <c r="BA140" s="17">
        <f>AZ140*'Wskaźniki makroekonomiczne'!BA$45</f>
        <v>473.21347374158626</v>
      </c>
      <c r="BB140" s="17">
        <f>BA140*'Wskaźniki makroekonomiczne'!BB$45</f>
        <v>480.41273493118996</v>
      </c>
      <c r="BC140" s="17">
        <f>BB140*'Wskaźniki makroekonomiczne'!BC$45</f>
        <v>487.72152250698537</v>
      </c>
      <c r="BD140" s="17">
        <f>BC140*'Wskaźniki makroekonomiczne'!BD$45</f>
        <v>495.14150275513106</v>
      </c>
      <c r="BE140" s="17">
        <f>BD140*'Wskaźniki makroekonomiczne'!BE$45</f>
        <v>503.07244035607158</v>
      </c>
      <c r="BF140" s="17">
        <f>BE140*'Wskaźniki makroekonomiczne'!BF$45</f>
        <v>511.13041188747445</v>
      </c>
      <c r="BG140" s="17">
        <f>BF140*'Wskaźniki makroekonomiczne'!BG$45</f>
        <v>519.31745211752229</v>
      </c>
      <c r="BH140" s="17">
        <f>BG140*'Wskaźniki makroekonomiczne'!BH$45</f>
        <v>528.053137901882</v>
      </c>
      <c r="BI140" s="17">
        <f>BH140*'Wskaźniki makroekonomiczne'!BI$45</f>
        <v>536.93577081041769</v>
      </c>
    </row>
    <row r="141" spans="1:61" ht="15">
      <c r="A141" s="31" t="str">
        <v>60-64</v>
      </c>
      <c r="B141" s="146"/>
      <c r="C141" s="147"/>
      <c r="D141" s="147"/>
      <c r="E141" s="147"/>
      <c r="F141" s="147"/>
      <c r="G141" s="147"/>
      <c r="H141" s="148"/>
      <c r="I141" s="354">
        <v>228.28650000000002</v>
      </c>
      <c r="J141" s="355">
        <f>I141*'Wskaźniki makroekonomiczne'!J$45</f>
        <v>242.73174708499457</v>
      </c>
      <c r="K141" s="17">
        <f>J141*'Wskaźniki makroekonomiczne'!K$45</f>
        <v>256.34506476148744</v>
      </c>
      <c r="L141" s="17">
        <f>K141*'Wskaźniki makroekonomiczne'!L$45</f>
        <v>276.5678193617855</v>
      </c>
      <c r="M141" s="17">
        <f>L141*'Wskaźniki makroekonomiczne'!M$45</f>
        <v>289.78395206967144</v>
      </c>
      <c r="N141" s="17">
        <f>M141*'Wskaźniki makroekonomiczne'!N$45</f>
        <v>294.67523394505048</v>
      </c>
      <c r="O141" s="17">
        <f>N141*'Wskaźniki makroekonomiczne'!O$45</f>
        <v>302.99665623350546</v>
      </c>
      <c r="P141" s="17">
        <f>O141*'Wskaźniki makroekonomiczne'!P$45</f>
        <v>310.99599114886337</v>
      </c>
      <c r="Q141" s="17">
        <f>P141*'Wskaźniki makroekonomiczne'!Q$45</f>
        <v>318.07211551249162</v>
      </c>
      <c r="R141" s="17">
        <f>Q141*'Wskaźniki makroekonomiczne'!R$45</f>
        <v>335.57046837689171</v>
      </c>
      <c r="S141" s="17">
        <f>R141*'Wskaźniki makroekonomiczne'!S$45</f>
        <v>354.27651153503359</v>
      </c>
      <c r="T141" s="17">
        <f>S141*'Wskaźniki makroekonomiczne'!T$45</f>
        <v>375.32695056648492</v>
      </c>
      <c r="U141" s="17">
        <f>T141*'Wskaźniki makroekonomiczne'!U$45</f>
        <v>382.34282784686872</v>
      </c>
      <c r="V141" s="17">
        <f>U141*'Wskaźniki makroekonomiczne'!V$45</f>
        <v>421.3016910343091</v>
      </c>
      <c r="W141" s="17">
        <f>V141*'Wskaźniki makroekonomiczne'!W$45</f>
        <v>434.78052100944893</v>
      </c>
      <c r="X141" s="17">
        <f>W141*'Wskaźniki makroekonomiczne'!X$45</f>
        <v>446.65717204762092</v>
      </c>
      <c r="Y141" s="17">
        <f>X141*'Wskaźniki makroekonomiczne'!Y$45</f>
        <v>458.20640901582499</v>
      </c>
      <c r="Z141" s="17">
        <f>Y141*'Wskaźniki makroekonomiczne'!Z$45</f>
        <v>470.48965889862052</v>
      </c>
      <c r="AA141" s="17">
        <f>Z141*'Wskaźniki makroekonomiczne'!AA$45</f>
        <v>482.79517707458626</v>
      </c>
      <c r="AB141" s="17">
        <f>AA141*'Wskaźniki makroekonomiczne'!AB$45</f>
        <v>495.49513356010954</v>
      </c>
      <c r="AC141" s="17">
        <f>AB141*'Wskaźniki makroekonomiczne'!AC$45</f>
        <v>508.20559177852215</v>
      </c>
      <c r="AD141" s="17">
        <f>AC141*'Wskaźniki makroekonomiczne'!AD$45</f>
        <v>520.90833452813865</v>
      </c>
      <c r="AE141" s="17">
        <f>AD141*'Wskaźniki makroekonomiczne'!AE$45</f>
        <v>533.58399095624566</v>
      </c>
      <c r="AF141" s="17">
        <f>AE141*'Wskaźniki makroekonomiczne'!AF$45</f>
        <v>546.65262626680919</v>
      </c>
      <c r="AG141" s="17">
        <f>AF141*'Wskaźniki makroekonomiczne'!AG$45</f>
        <v>559.68377618729255</v>
      </c>
      <c r="AH141" s="17">
        <f>AG141*'Wskaźniki makroekonomiczne'!AH$45</f>
        <v>573.10274579299289</v>
      </c>
      <c r="AI141" s="17">
        <f>AH141*'Wskaźniki makroekonomiczne'!AI$45</f>
        <v>586.45500280972442</v>
      </c>
      <c r="AJ141" s="17">
        <f>AI141*'Wskaźniki makroekonomiczne'!AJ$45</f>
        <v>599.71149566501458</v>
      </c>
      <c r="AK141" s="17">
        <f>AJ141*'Wskaźniki makroekonomiczne'!AK$45</f>
        <v>612.85104519857805</v>
      </c>
      <c r="AL141" s="17">
        <f>AK141*'Wskaźniki makroekonomiczne'!AL$45</f>
        <v>625.84466951409013</v>
      </c>
      <c r="AM141" s="17">
        <f>AL141*'Wskaźniki makroekonomiczne'!AM$45</f>
        <v>638.6629284537895</v>
      </c>
      <c r="AN141" s="17">
        <f>AM141*'Wskaźniki makroekonomiczne'!AN$45</f>
        <v>651.27516585723492</v>
      </c>
      <c r="AO141" s="17">
        <f>AN141*'Wskaźniki makroekonomiczne'!AO$45</f>
        <v>664.1780567036817</v>
      </c>
      <c r="AP141" s="17">
        <f>AO141*'Wskaźniki makroekonomiczne'!AP$45</f>
        <v>676.30172713278637</v>
      </c>
      <c r="AQ141" s="17">
        <f>AP141*'Wskaźniki makroekonomiczne'!AQ$45</f>
        <v>688.67984358634101</v>
      </c>
      <c r="AR141" s="17">
        <f>AQ141*'Wskaźniki makroekonomiczne'!AR$45</f>
        <v>701.31298526570959</v>
      </c>
      <c r="AS141" s="17">
        <f>AR141*'Wskaźniki makroekonomiczne'!AS$45</f>
        <v>713.64337858110309</v>
      </c>
      <c r="AT141" s="17">
        <f>AS141*'Wskaźniki makroekonomiczne'!AT$45</f>
        <v>725.64409259567174</v>
      </c>
      <c r="AU141" s="17">
        <f>AT141*'Wskaźniki makroekonomiczne'!AU$45</f>
        <v>737.28852174780479</v>
      </c>
      <c r="AV141" s="17">
        <f>AU141*'Wskaźniki makroekonomiczne'!AV$45</f>
        <v>749.14578645643269</v>
      </c>
      <c r="AW141" s="17">
        <f>AV141*'Wskaźniki makroekonomiczne'!AW$45</f>
        <v>761.21391910243312</v>
      </c>
      <c r="AX141" s="17">
        <f>AW141*'Wskaźniki makroekonomiczne'!AX$45</f>
        <v>773.49508210884005</v>
      </c>
      <c r="AY141" s="17">
        <f>AX141*'Wskaźniki makroekonomiczne'!AY$45</f>
        <v>785.36590369662053</v>
      </c>
      <c r="AZ141" s="17">
        <f>AY141*'Wskaźniki makroekonomiczne'!AZ$45</f>
        <v>797.31411435388668</v>
      </c>
      <c r="BA141" s="17">
        <f>AZ141*'Wskaźniki makroekonomiczne'!BA$45</f>
        <v>809.44409982113427</v>
      </c>
      <c r="BB141" s="17">
        <f>BA141*'Wskaźniki makroekonomiczne'!BB$45</f>
        <v>821.75862554019329</v>
      </c>
      <c r="BC141" s="17">
        <f>BB141*'Wskaźniki makroekonomiczne'!BC$45</f>
        <v>834.26049902510647</v>
      </c>
      <c r="BD141" s="17">
        <f>BC141*'Wskaźniki makroekonomiczne'!BD$45</f>
        <v>846.95257050219777</v>
      </c>
      <c r="BE141" s="17">
        <f>BD141*'Wskaźniki makroekonomiczne'!BE$45</f>
        <v>860.51864797749079</v>
      </c>
      <c r="BF141" s="17">
        <f>BE141*'Wskaźniki makroekonomiczne'!BF$45</f>
        <v>874.30202033383773</v>
      </c>
      <c r="BG141" s="17">
        <f>BF141*'Wskaźniki makroekonomiczne'!BG$45</f>
        <v>888.30616809576156</v>
      </c>
      <c r="BH141" s="17">
        <f>BG141*'Wskaźniki makroekonomiczne'!BH$45</f>
        <v>903.24878851637686</v>
      </c>
      <c r="BI141" s="17">
        <f>BH141*'Wskaźniki makroekonomiczne'!BI$45</f>
        <v>918.44276585992475</v>
      </c>
    </row>
    <row r="142" spans="1:61" ht="15">
      <c r="A142" s="31" t="str">
        <v>65-69</v>
      </c>
      <c r="B142" s="146"/>
      <c r="C142" s="147"/>
      <c r="D142" s="147"/>
      <c r="E142" s="147"/>
      <c r="F142" s="147"/>
      <c r="G142" s="147"/>
      <c r="H142" s="148"/>
      <c r="I142" s="354">
        <v>323.11320000000001</v>
      </c>
      <c r="J142" s="355">
        <f>I142*'Wskaźniki makroekonomiczne'!J$45</f>
        <v>343.55878048953076</v>
      </c>
      <c r="K142" s="17">
        <f>J142*'Wskaźniki makroekonomiczne'!K$45</f>
        <v>362.82686089318219</v>
      </c>
      <c r="L142" s="17">
        <f>K142*'Wskaźniki makroekonomiczne'!L$45</f>
        <v>391.4498366351425</v>
      </c>
      <c r="M142" s="17">
        <f>L142*'Wskaźniki makroekonomiczne'!M$45</f>
        <v>410.15574754476563</v>
      </c>
      <c r="N142" s="17">
        <f>M142*'Wskaźniki makroekonomiczne'!N$45</f>
        <v>417.0787926606867</v>
      </c>
      <c r="O142" s="17">
        <f>N142*'Wskaźniki makroekonomiczne'!O$45</f>
        <v>428.85680574588451</v>
      </c>
      <c r="P142" s="17">
        <f>O142*'Wskaźniki makroekonomiczne'!P$45</f>
        <v>440.17894131839114</v>
      </c>
      <c r="Q142" s="17">
        <f>P142*'Wskaźniki makroekonomiczne'!Q$45</f>
        <v>450.19437887921885</v>
      </c>
      <c r="R142" s="17">
        <f>Q142*'Wskaźniki makroekonomiczne'!R$45</f>
        <v>474.96127831806206</v>
      </c>
      <c r="S142" s="17">
        <f>R142*'Wskaźniki makroekonomiczne'!S$45</f>
        <v>501.43752401881676</v>
      </c>
      <c r="T142" s="17">
        <f>S142*'Wskaźniki makroekonomiczne'!T$45</f>
        <v>531.23199157102476</v>
      </c>
      <c r="U142" s="17">
        <f>T142*'Wskaźniki makroekonomiczne'!U$45</f>
        <v>541.16215633710647</v>
      </c>
      <c r="V142" s="17">
        <f>U142*'Wskaźniki makroekonomiczne'!V$45</f>
        <v>596.30393192548365</v>
      </c>
      <c r="W142" s="17">
        <f>V142*'Wskaźniki makroekonomiczne'!W$45</f>
        <v>615.38166050568157</v>
      </c>
      <c r="X142" s="17">
        <f>W142*'Wskaźniki makroekonomiczne'!X$45</f>
        <v>632.19168966740199</v>
      </c>
      <c r="Y142" s="17">
        <f>X142*'Wskaźniki makroekonomiczne'!Y$45</f>
        <v>648.53830199162928</v>
      </c>
      <c r="Z142" s="17">
        <f>Y142*'Wskaźniki makroekonomiczne'!Z$45</f>
        <v>665.923824902663</v>
      </c>
      <c r="AA142" s="17">
        <f>Z142*'Wskaźniki makroekonomiczne'!AA$45</f>
        <v>683.34086601326067</v>
      </c>
      <c r="AB142" s="17">
        <f>AA142*'Wskaźniki makroekonomiczne'!AB$45</f>
        <v>701.31618903892434</v>
      </c>
      <c r="AC142" s="17">
        <f>AB142*'Wskaźniki makroekonomiczne'!AC$45</f>
        <v>719.30637605575453</v>
      </c>
      <c r="AD142" s="17">
        <f>AC142*'Wskaźniki makroekonomiczne'!AD$45</f>
        <v>737.2856427167502</v>
      </c>
      <c r="AE142" s="17">
        <f>AD142*'Wskaźniki makroekonomiczne'!AE$45</f>
        <v>755.22657181499403</v>
      </c>
      <c r="AF142" s="17">
        <f>AE142*'Wskaźniki makroekonomiczne'!AF$45</f>
        <v>773.72371717763781</v>
      </c>
      <c r="AG142" s="17">
        <f>AF142*'Wskaźniki makroekonomiczne'!AG$45</f>
        <v>792.16780629586049</v>
      </c>
      <c r="AH142" s="17">
        <f>AG142*'Wskaźniki makroekonomiczne'!AH$45</f>
        <v>811.16080943008262</v>
      </c>
      <c r="AI142" s="17">
        <f>AH142*'Wskaźniki makroekonomiczne'!AI$45</f>
        <v>830.05938859222579</v>
      </c>
      <c r="AJ142" s="17">
        <f>AI142*'Wskaźniki makroekonomiczne'!AJ$45</f>
        <v>848.82242463355954</v>
      </c>
      <c r="AK142" s="17">
        <f>AJ142*'Wskaźniki makroekonomiczne'!AK$45</f>
        <v>867.41994089644936</v>
      </c>
      <c r="AL142" s="17">
        <f>AK142*'Wskaźniki makroekonomiczne'!AL$45</f>
        <v>885.81091685071272</v>
      </c>
      <c r="AM142" s="17">
        <f>AL142*'Wskaźniki makroekonomiczne'!AM$45</f>
        <v>903.95368334997954</v>
      </c>
      <c r="AN142" s="17">
        <f>AM142*'Wskaźniki makroekonomiczne'!AN$45</f>
        <v>921.80485013639452</v>
      </c>
      <c r="AO142" s="17">
        <f>AN142*'Wskaźniki makroekonomiczne'!AO$45</f>
        <v>940.06740333444236</v>
      </c>
      <c r="AP142" s="17">
        <f>AO142*'Wskaźniki makroekonomiczne'!AP$45</f>
        <v>957.22705994179046</v>
      </c>
      <c r="AQ142" s="17">
        <f>AP142*'Wskaźniki makroekonomiczne'!AQ$45</f>
        <v>974.74685553759093</v>
      </c>
      <c r="AR142" s="17">
        <f>AQ142*'Wskaźniki makroekonomiczne'!AR$45</f>
        <v>992.62760991454343</v>
      </c>
      <c r="AS142" s="17">
        <f>AR142*'Wskaźniki makroekonomiczne'!AS$45</f>
        <v>1010.0798589147927</v>
      </c>
      <c r="AT142" s="17">
        <f>AS142*'Wskaźniki makroekonomiczne'!AT$45</f>
        <v>1027.0654849046437</v>
      </c>
      <c r="AU142" s="17">
        <f>AT142*'Wskaźniki makroekonomiczne'!AU$45</f>
        <v>1043.546830781509</v>
      </c>
      <c r="AV142" s="17">
        <f>AU142*'Wskaźniki makroekonomiczne'!AV$45</f>
        <v>1060.3294208306438</v>
      </c>
      <c r="AW142" s="17">
        <f>AV142*'Wskaźniki makroekonomiczne'!AW$45</f>
        <v>1077.4104701142137</v>
      </c>
      <c r="AX142" s="17">
        <f>AW142*'Wskaźniki makroekonomiczne'!AX$45</f>
        <v>1094.7930392925127</v>
      </c>
      <c r="AY142" s="17">
        <f>AX142*'Wskaźniki makroekonomiczne'!AY$45</f>
        <v>1111.5948175398328</v>
      </c>
      <c r="AZ142" s="17">
        <f>AY142*'Wskaźniki makroekonomiczne'!AZ$45</f>
        <v>1128.5061310855017</v>
      </c>
      <c r="BA142" s="17">
        <f>AZ142*'Wskaźniki makroekonomiczne'!BA$45</f>
        <v>1145.6747259006829</v>
      </c>
      <c r="BB142" s="17">
        <f>BA142*'Wskaźniki makroekonomiczne'!BB$45</f>
        <v>1163.1045161491973</v>
      </c>
      <c r="BC142" s="17">
        <f>BB142*'Wskaźniki makroekonomiczne'!BC$45</f>
        <v>1180.7994755432283</v>
      </c>
      <c r="BD142" s="17">
        <f>BC142*'Wskaźniki makroekonomiczne'!BD$45</f>
        <v>1198.7636382492651</v>
      </c>
      <c r="BE142" s="17">
        <f>BD142*'Wskaźniki makroekonomiczne'!BE$45</f>
        <v>1217.9648555989106</v>
      </c>
      <c r="BF142" s="17">
        <f>BE142*'Wskaźniki makroekonomiczne'!BF$45</f>
        <v>1237.4736287802018</v>
      </c>
      <c r="BG142" s="17">
        <f>BF142*'Wskaźniki makroekonomiczne'!BG$45</f>
        <v>1257.2948840740019</v>
      </c>
      <c r="BH142" s="17">
        <f>BG142*'Wskaźniki makroekonomiczne'!BH$45</f>
        <v>1278.4444391308728</v>
      </c>
      <c r="BI142" s="17">
        <f>BH142*'Wskaźniki makroekonomiczne'!BI$45</f>
        <v>1299.9497609094328</v>
      </c>
    </row>
    <row r="143" spans="1:61" ht="15">
      <c r="A143" s="31" t="str">
        <v>70-74</v>
      </c>
      <c r="B143" s="146"/>
      <c r="C143" s="147"/>
      <c r="D143" s="147"/>
      <c r="E143" s="147"/>
      <c r="F143" s="147"/>
      <c r="G143" s="147"/>
      <c r="H143" s="148"/>
      <c r="I143" s="354">
        <v>502.23030000000006</v>
      </c>
      <c r="J143" s="355">
        <f>I143*'Wskaźniki makroekonomiczne'!J$45</f>
        <v>534.00984358698804</v>
      </c>
      <c r="K143" s="17">
        <f>J143*'Wskaźniki makroekonomiczne'!K$45</f>
        <v>563.9591424752723</v>
      </c>
      <c r="L143" s="17">
        <f>K143*'Wskaźniki makroekonomiczne'!L$45</f>
        <v>608.449202595928</v>
      </c>
      <c r="M143" s="17">
        <f>L143*'Wskaźniki makroekonomiczne'!M$45</f>
        <v>637.52469455327707</v>
      </c>
      <c r="N143" s="17">
        <f>M143*'Wskaźniki makroekonomiczne'!N$45</f>
        <v>648.28551467911097</v>
      </c>
      <c r="O143" s="17">
        <f>N143*'Wskaźniki makroekonomiczne'!O$45</f>
        <v>666.59264371371194</v>
      </c>
      <c r="P143" s="17">
        <f>O143*'Wskaźniki makroekonomiczne'!P$45</f>
        <v>684.19118052749934</v>
      </c>
      <c r="Q143" s="17">
        <f>P143*'Wskaźniki makroekonomiczne'!Q$45</f>
        <v>699.75865412748158</v>
      </c>
      <c r="R143" s="17">
        <f>Q143*'Wskaźniki makroekonomiczne'!R$45</f>
        <v>738.25503042916182</v>
      </c>
      <c r="S143" s="17">
        <f>R143*'Wskaźniki makroekonomiczne'!S$45</f>
        <v>779.40832537707399</v>
      </c>
      <c r="T143" s="17">
        <f>S143*'Wskaźniki makroekonomiczne'!T$45</f>
        <v>825.71929124626695</v>
      </c>
      <c r="U143" s="17">
        <f>T143*'Wskaźniki makroekonomiczne'!U$45</f>
        <v>841.15422126311125</v>
      </c>
      <c r="V143" s="17">
        <f>U143*'Wskaźniki makroekonomiczne'!V$45</f>
        <v>926.86372027548009</v>
      </c>
      <c r="W143" s="17">
        <f>V143*'Wskaźniki makroekonomiczne'!W$45</f>
        <v>956.51714622078771</v>
      </c>
      <c r="X143" s="17">
        <f>W143*'Wskaźniki makroekonomiczne'!X$45</f>
        <v>982.6457785047661</v>
      </c>
      <c r="Y143" s="17">
        <f>X143*'Wskaźniki makroekonomiczne'!Y$45</f>
        <v>1008.0540998348151</v>
      </c>
      <c r="Z143" s="17">
        <f>Y143*'Wskaźniki makroekonomiczne'!Z$45</f>
        <v>1035.0772495769654</v>
      </c>
      <c r="AA143" s="17">
        <f>Z143*'Wskaźniki makroekonomiczne'!AA$45</f>
        <v>1062.1493895640901</v>
      </c>
      <c r="AB143" s="17">
        <f>AA143*'Wskaźniki makroekonomiczne'!AB$45</f>
        <v>1090.0892938322413</v>
      </c>
      <c r="AC143" s="17">
        <f>AB143*'Wskaźniki makroekonomiczne'!AC$45</f>
        <v>1118.052301912749</v>
      </c>
      <c r="AD143" s="17">
        <f>AC143*'Wskaźniki makroekonomiczne'!AD$45</f>
        <v>1145.9983359619052</v>
      </c>
      <c r="AE143" s="17">
        <f>AD143*'Wskaźniki makroekonomiczne'!AE$45</f>
        <v>1173.8847801037407</v>
      </c>
      <c r="AF143" s="17">
        <f>AE143*'Wskaźniki makroekonomiczne'!AF$45</f>
        <v>1202.6357777869805</v>
      </c>
      <c r="AG143" s="17">
        <f>AF143*'Wskaźniki makroekonomiczne'!AG$45</f>
        <v>1231.3043076120439</v>
      </c>
      <c r="AH143" s="17">
        <f>AG143*'Wskaźniki makroekonomiczne'!AH$45</f>
        <v>1260.8260407445848</v>
      </c>
      <c r="AI143" s="17">
        <f>AH143*'Wskaźniki makroekonomiczne'!AI$45</f>
        <v>1290.2010061813942</v>
      </c>
      <c r="AJ143" s="17">
        <f>AI143*'Wskaźniki makroekonomiczne'!AJ$45</f>
        <v>1319.3652904630324</v>
      </c>
      <c r="AK143" s="17">
        <f>AJ143*'Wskaźniki makroekonomiczne'!AK$45</f>
        <v>1348.2722994368719</v>
      </c>
      <c r="AL143" s="17">
        <f>AK143*'Wskaźniki makroekonomiczne'!AL$45</f>
        <v>1376.8582729309985</v>
      </c>
      <c r="AM143" s="17">
        <f>AL143*'Wskaźniki makroekonomiczne'!AM$45</f>
        <v>1405.0584425983373</v>
      </c>
      <c r="AN143" s="17">
        <f>AM143*'Wskaźniki makroekonomiczne'!AN$45</f>
        <v>1432.805364885917</v>
      </c>
      <c r="AO143" s="17">
        <f>AN143*'Wskaźniki makroekonomiczne'!AO$45</f>
        <v>1461.1917247481001</v>
      </c>
      <c r="AP143" s="17">
        <f>AO143*'Wskaźniki makroekonomiczne'!AP$45</f>
        <v>1487.8637996921304</v>
      </c>
      <c r="AQ143" s="17">
        <f>AP143*'Wskaźniki makroekonomiczne'!AQ$45</f>
        <v>1515.0956558899506</v>
      </c>
      <c r="AR143" s="17">
        <f>AQ143*'Wskaźniki makroekonomiczne'!AR$45</f>
        <v>1542.8885675845615</v>
      </c>
      <c r="AS143" s="17">
        <f>AR143*'Wskaźniki makroekonomiczne'!AS$45</f>
        <v>1570.0154328784272</v>
      </c>
      <c r="AT143" s="17">
        <f>AS143*'Wskaźniki makroekonomiczne'!AT$45</f>
        <v>1596.4170037104784</v>
      </c>
      <c r="AU143" s="17">
        <f>AT143*'Wskaźniki makroekonomiczne'!AU$45</f>
        <v>1622.0347478451711</v>
      </c>
      <c r="AV143" s="17">
        <f>AU143*'Wskaźniki makroekonomiczne'!AV$45</f>
        <v>1648.1207302041526</v>
      </c>
      <c r="AW143" s="17">
        <f>AV143*'Wskaźniki makroekonomiczne'!AW$45</f>
        <v>1674.6706220253536</v>
      </c>
      <c r="AX143" s="17">
        <f>AW143*'Wskaźniki makroekonomiczne'!AX$45</f>
        <v>1701.6891806394488</v>
      </c>
      <c r="AY143" s="17">
        <f>AX143*'Wskaźniki makroekonomiczne'!AY$45</f>
        <v>1727.8049881325658</v>
      </c>
      <c r="AZ143" s="17">
        <f>AY143*'Wskaźniki makroekonomiczne'!AZ$45</f>
        <v>1754.0910515785513</v>
      </c>
      <c r="BA143" s="17">
        <f>AZ143*'Wskaźniki makroekonomiczne'!BA$45</f>
        <v>1780.777019606496</v>
      </c>
      <c r="BB143" s="17">
        <f>BA143*'Wskaźniki makroekonomiczne'!BB$45</f>
        <v>1807.8689761884257</v>
      </c>
      <c r="BC143" s="17">
        <f>BB143*'Wskaźniki makroekonomiczne'!BC$45</f>
        <v>1835.3730978552346</v>
      </c>
      <c r="BD143" s="17">
        <f>BC143*'Wskaźniki makroekonomiczne'!BD$45</f>
        <v>1863.2956551048355</v>
      </c>
      <c r="BE143" s="17">
        <f>BD143*'Wskaźniki makroekonomiczne'!BE$45</f>
        <v>1893.1410255504802</v>
      </c>
      <c r="BF143" s="17">
        <f>BE143*'Wskaźniki makroekonomiczne'!BF$45</f>
        <v>1923.4644447344435</v>
      </c>
      <c r="BG143" s="17">
        <f>BF143*'Wskaźniki makroekonomiczne'!BG$45</f>
        <v>1954.273569810676</v>
      </c>
      <c r="BH143" s="17">
        <f>BG143*'Wskaźniki makroekonomiczne'!BH$45</f>
        <v>1987.1473347360295</v>
      </c>
      <c r="BI143" s="17">
        <f>BH143*'Wskaźniki makroekonomiczne'!BI$45</f>
        <v>2020.5740848918349</v>
      </c>
    </row>
    <row r="144" spans="1:61" ht="15">
      <c r="A144" s="31" t="str">
        <v>75-79</v>
      </c>
      <c r="B144" s="146"/>
      <c r="C144" s="147"/>
      <c r="D144" s="147"/>
      <c r="E144" s="147"/>
      <c r="F144" s="147"/>
      <c r="G144" s="147"/>
      <c r="H144" s="148"/>
      <c r="I144" s="354">
        <v>667.29900000000009</v>
      </c>
      <c r="J144" s="355">
        <f>I144*'Wskaźniki makroekonomiczne'!J$45</f>
        <v>709.52356840229186</v>
      </c>
      <c r="K144" s="17">
        <f>J144*'Wskaźniki makroekonomiczne'!K$45</f>
        <v>749.31634314896326</v>
      </c>
      <c r="L144" s="17">
        <f>K144*'Wskaźniki makroekonomiczne'!L$45</f>
        <v>808.42901044214216</v>
      </c>
      <c r="M144" s="17">
        <f>L144*'Wskaźniki makroekonomiczne'!M$45</f>
        <v>847.06078297288559</v>
      </c>
      <c r="N144" s="17">
        <f>M144*'Wskaźniki makroekonomiczne'!N$45</f>
        <v>861.35837614707043</v>
      </c>
      <c r="O144" s="17">
        <f>N144*'Wskaźniki makroekonomiczne'!O$45</f>
        <v>885.68253360563119</v>
      </c>
      <c r="P144" s="17">
        <f>O144*'Wskaźniki makroekonomiczne'!P$45</f>
        <v>909.06520489667741</v>
      </c>
      <c r="Q144" s="17">
        <f>P144*'Wskaźniki makroekonomiczne'!Q$45</f>
        <v>929.74926072882158</v>
      </c>
      <c r="R144" s="17">
        <f>Q144*'Wskaźniki makroekonomiczne'!R$45</f>
        <v>980.89829217860654</v>
      </c>
      <c r="S144" s="17">
        <f>R144*'Wskaźniki makroekonomiczne'!S$45</f>
        <v>1035.5774952562522</v>
      </c>
      <c r="T144" s="17">
        <f>S144*'Wskaźniki makroekonomiczne'!T$45</f>
        <v>1097.1095478097254</v>
      </c>
      <c r="U144" s="17">
        <f>T144*'Wskaźniki makroekonomiczne'!U$45</f>
        <v>1117.617496783155</v>
      </c>
      <c r="V144" s="17">
        <f>U144*'Wskaźniki makroekonomiczne'!V$45</f>
        <v>1231.4972507156731</v>
      </c>
      <c r="W144" s="17">
        <f>V144*'Wskaźniki makroekonomiczne'!W$45</f>
        <v>1270.8969075660818</v>
      </c>
      <c r="X144" s="17">
        <f>W144*'Wskaźniki makroekonomiczne'!X$45</f>
        <v>1305.6132721392</v>
      </c>
      <c r="Y144" s="17">
        <f>X144*'Wskaźniki makroekonomiczne'!Y$45</f>
        <v>1339.3725802001043</v>
      </c>
      <c r="Z144" s="17">
        <f>Y144*'Wskaźniki makroekonomiczne'!Z$45</f>
        <v>1375.2774644728913</v>
      </c>
      <c r="AA144" s="17">
        <f>Z144*'Wskaźniki makroekonomiczne'!AA$45</f>
        <v>1411.2474406795604</v>
      </c>
      <c r="AB144" s="17">
        <f>AA144*'Wskaźniki makroekonomiczne'!AB$45</f>
        <v>1448.3703904064746</v>
      </c>
      <c r="AC144" s="17">
        <f>AB144*'Wskaźniki makroekonomiczne'!AC$45</f>
        <v>1485.52403750645</v>
      </c>
      <c r="AD144" s="17">
        <f>AC144*'Wskaźniki makroekonomiczne'!AD$45</f>
        <v>1522.6551316976368</v>
      </c>
      <c r="AE144" s="17">
        <f>AD144*'Wskaźniki makroekonomiczne'!AE$45</f>
        <v>1559.7070504874882</v>
      </c>
      <c r="AF144" s="17">
        <f>AE144*'Wskaźniki makroekonomiczne'!AF$45</f>
        <v>1597.9076767799047</v>
      </c>
      <c r="AG144" s="17">
        <f>AF144*'Wskaźniki makroekonomiczne'!AG$45</f>
        <v>1635.9987303936255</v>
      </c>
      <c r="AH144" s="17">
        <f>AG144*'Wskaźniki makroekonomiczne'!AH$45</f>
        <v>1675.2234107795189</v>
      </c>
      <c r="AI144" s="17">
        <f>AH144*'Wskaźniki makroekonomiczne'!AI$45</f>
        <v>1714.2530851361189</v>
      </c>
      <c r="AJ144" s="17">
        <f>AI144*'Wskaźniki makroekonomiczne'!AJ$45</f>
        <v>1753.0028334823517</v>
      </c>
      <c r="AK144" s="17">
        <f>AJ144*'Wskaźniki makroekonomiczne'!AK$45</f>
        <v>1791.4107475035371</v>
      </c>
      <c r="AL144" s="17">
        <f>AK144*'Wskaźniki makroekonomiczne'!AL$45</f>
        <v>1829.3921108873417</v>
      </c>
      <c r="AM144" s="17">
        <f>AL144*'Wskaźniki makroekonomiczne'!AM$45</f>
        <v>1866.8608677880015</v>
      </c>
      <c r="AN144" s="17">
        <f>AM144*'Wskaźniki makroekonomiczne'!AN$45</f>
        <v>1903.7274078903804</v>
      </c>
      <c r="AO144" s="17">
        <f>AN144*'Wskaźniki makroekonomiczne'!AO$45</f>
        <v>1941.4435503646096</v>
      </c>
      <c r="AP144" s="17">
        <f>AO144*'Wskaźniki makroekonomiczne'!AP$45</f>
        <v>1976.8819716189155</v>
      </c>
      <c r="AQ144" s="17">
        <f>AP144*'Wskaźniki makroekonomiczne'!AQ$45</f>
        <v>2013.0641581754599</v>
      </c>
      <c r="AR144" s="17">
        <f>AQ144*'Wskaźniki makroekonomiczne'!AR$45</f>
        <v>2049.9918030843833</v>
      </c>
      <c r="AS144" s="17">
        <f>AR144*'Wskaźniki makroekonomiczne'!AS$45</f>
        <v>2086.034491237072</v>
      </c>
      <c r="AT144" s="17">
        <f>AS144*'Wskaźniki makroekonomiczne'!AT$45</f>
        <v>2121.1135014335036</v>
      </c>
      <c r="AU144" s="17">
        <f>AT144*'Wskaźniki makroekonomiczne'!AU$45</f>
        <v>2155.1510635705081</v>
      </c>
      <c r="AV144" s="17">
        <f>AU144*'Wskaźniki makroekonomiczne'!AV$45</f>
        <v>2189.8107604111128</v>
      </c>
      <c r="AW144" s="17">
        <f>AV144*'Wskaźniki makroekonomiczne'!AW$45</f>
        <v>2225.086840453268</v>
      </c>
      <c r="AX144" s="17">
        <f>AW144*'Wskaźniki makroekonomiczne'!AX$45</f>
        <v>2260.9856246258419</v>
      </c>
      <c r="AY144" s="17">
        <f>AX144*'Wskaźniki makroekonomiczne'!AY$45</f>
        <v>2295.6849492670462</v>
      </c>
      <c r="AZ144" s="17">
        <f>AY144*'Wskaźniki makroekonomiczne'!AZ$45</f>
        <v>2330.6104881113624</v>
      </c>
      <c r="BA144" s="17">
        <f>AZ144*'Wskaźniki makroekonomiczne'!BA$45</f>
        <v>2366.0673687079325</v>
      </c>
      <c r="BB144" s="17">
        <f>BA144*'Wskaźniki makroekonomiczne'!BB$45</f>
        <v>2402.0636746559512</v>
      </c>
      <c r="BC144" s="17">
        <f>BB144*'Wskaźniki makroekonomiczne'!BC$45</f>
        <v>2438.6076125349282</v>
      </c>
      <c r="BD144" s="17">
        <f>BC144*'Wskaźniki makroekonomiczne'!BD$45</f>
        <v>2475.7075137756565</v>
      </c>
      <c r="BE144" s="17">
        <f>BD144*'Wskaźniki makroekonomiczne'!BE$45</f>
        <v>2515.3622017803591</v>
      </c>
      <c r="BF144" s="17">
        <f>BE144*'Wskaźniki makroekonomiczne'!BF$45</f>
        <v>2555.6520594373733</v>
      </c>
      <c r="BG144" s="17">
        <f>BF144*'Wskaźniki makroekonomiczne'!BG$45</f>
        <v>2596.5872605876125</v>
      </c>
      <c r="BH144" s="17">
        <f>BG144*'Wskaźniki makroekonomiczne'!BH$45</f>
        <v>2640.265689509411</v>
      </c>
      <c r="BI144" s="17">
        <f>BH144*'Wskaźniki makroekonomiczne'!BI$45</f>
        <v>2684.6788540520893</v>
      </c>
    </row>
    <row r="145" hidden="1"/>
    <row r="146" hidden="1"/>
    <row r="147" hidden="1"/>
    <row r="148" hidden="1"/>
    <row r="149" hidden="1"/>
    <row r="150" hidden="1"/>
    <row r="151" hidden="1"/>
    <row r="152" hidden="1"/>
    <row r="153" hidden="1"/>
  </sheetData>
  <mergeCells count="218">
    <mergeCell ref="A113:A115"/>
    <mergeCell ref="A116:A118"/>
    <mergeCell ref="A119:A121"/>
    <mergeCell ref="A122:A124"/>
    <mergeCell ref="A125:A127"/>
    <mergeCell ref="A106:A108"/>
    <mergeCell ref="B106:C106"/>
    <mergeCell ref="D106:J106"/>
    <mergeCell ref="B107:C107"/>
    <mergeCell ref="D107:J107"/>
    <mergeCell ref="B108:C108"/>
    <mergeCell ref="D108:J108"/>
    <mergeCell ref="A103:A105"/>
    <mergeCell ref="B103:C103"/>
    <mergeCell ref="D103:J103"/>
    <mergeCell ref="B104:C104"/>
    <mergeCell ref="D104:J104"/>
    <mergeCell ref="B105:C105"/>
    <mergeCell ref="D105:J105"/>
    <mergeCell ref="A100:A102"/>
    <mergeCell ref="B100:C100"/>
    <mergeCell ref="D100:J100"/>
    <mergeCell ref="B101:C101"/>
    <mergeCell ref="D101:J101"/>
    <mergeCell ref="B102:C102"/>
    <mergeCell ref="D102:J102"/>
    <mergeCell ref="A97:A99"/>
    <mergeCell ref="B97:C97"/>
    <mergeCell ref="D97:J97"/>
    <mergeCell ref="B98:C98"/>
    <mergeCell ref="D98:J98"/>
    <mergeCell ref="B99:C99"/>
    <mergeCell ref="D99:J99"/>
    <mergeCell ref="B93:C93"/>
    <mergeCell ref="A94:A96"/>
    <mergeCell ref="B94:C94"/>
    <mergeCell ref="D94:J94"/>
    <mergeCell ref="B95:C95"/>
    <mergeCell ref="D95:J95"/>
    <mergeCell ref="B96:C96"/>
    <mergeCell ref="D96:J96"/>
    <mergeCell ref="A90:A92"/>
    <mergeCell ref="B90:C90"/>
    <mergeCell ref="D90:J90"/>
    <mergeCell ref="B91:C91"/>
    <mergeCell ref="D91:J91"/>
    <mergeCell ref="B92:C92"/>
    <mergeCell ref="D92:J92"/>
    <mergeCell ref="A87:A89"/>
    <mergeCell ref="B87:C87"/>
    <mergeCell ref="D87:J87"/>
    <mergeCell ref="B88:C88"/>
    <mergeCell ref="D88:J88"/>
    <mergeCell ref="B89:C89"/>
    <mergeCell ref="D89:J89"/>
    <mergeCell ref="A84:A86"/>
    <mergeCell ref="B84:C84"/>
    <mergeCell ref="D84:J84"/>
    <mergeCell ref="B85:C85"/>
    <mergeCell ref="D85:J85"/>
    <mergeCell ref="B86:C86"/>
    <mergeCell ref="D86:J86"/>
    <mergeCell ref="A81:A83"/>
    <mergeCell ref="B81:C81"/>
    <mergeCell ref="D81:J81"/>
    <mergeCell ref="B82:C82"/>
    <mergeCell ref="D82:J82"/>
    <mergeCell ref="B83:C83"/>
    <mergeCell ref="D83:J83"/>
    <mergeCell ref="B77:C77"/>
    <mergeCell ref="A78:A80"/>
    <mergeCell ref="B78:C78"/>
    <mergeCell ref="D78:J78"/>
    <mergeCell ref="B79:C79"/>
    <mergeCell ref="D79:J79"/>
    <mergeCell ref="B80:C80"/>
    <mergeCell ref="D80:J80"/>
    <mergeCell ref="A74:A76"/>
    <mergeCell ref="B74:C74"/>
    <mergeCell ref="D74:J74"/>
    <mergeCell ref="B75:C75"/>
    <mergeCell ref="D75:J75"/>
    <mergeCell ref="B76:C76"/>
    <mergeCell ref="D76:J76"/>
    <mergeCell ref="A71:A73"/>
    <mergeCell ref="B71:C71"/>
    <mergeCell ref="D71:J71"/>
    <mergeCell ref="B72:C72"/>
    <mergeCell ref="D72:J72"/>
    <mergeCell ref="B73:C73"/>
    <mergeCell ref="D73:J73"/>
    <mergeCell ref="A68:A70"/>
    <mergeCell ref="B68:C68"/>
    <mergeCell ref="D68:J68"/>
    <mergeCell ref="B69:C69"/>
    <mergeCell ref="D69:J69"/>
    <mergeCell ref="B70:C70"/>
    <mergeCell ref="D70:J70"/>
    <mergeCell ref="A65:A67"/>
    <mergeCell ref="B65:C65"/>
    <mergeCell ref="D65:J65"/>
    <mergeCell ref="B66:C66"/>
    <mergeCell ref="D66:J66"/>
    <mergeCell ref="B67:C67"/>
    <mergeCell ref="D67:J67"/>
    <mergeCell ref="B61:C61"/>
    <mergeCell ref="A62:A64"/>
    <mergeCell ref="B62:C62"/>
    <mergeCell ref="D62:J62"/>
    <mergeCell ref="B63:C63"/>
    <mergeCell ref="D63:J63"/>
    <mergeCell ref="B64:C64"/>
    <mergeCell ref="D64:J64"/>
    <mergeCell ref="M55:M56"/>
    <mergeCell ref="N55:N56"/>
    <mergeCell ref="B57:B58"/>
    <mergeCell ref="C57:C58"/>
    <mergeCell ref="D57:D58"/>
    <mergeCell ref="E57:E58"/>
    <mergeCell ref="K57:K58"/>
    <mergeCell ref="L57:L58"/>
    <mergeCell ref="M57:M58"/>
    <mergeCell ref="N57:N58"/>
    <mergeCell ref="A55:A58"/>
    <mergeCell ref="B55:B56"/>
    <mergeCell ref="C55:C56"/>
    <mergeCell ref="D55:D56"/>
    <mergeCell ref="E55:E56"/>
    <mergeCell ref="J55:J58"/>
    <mergeCell ref="K55:K56"/>
    <mergeCell ref="L55:L56"/>
    <mergeCell ref="A51:A54"/>
    <mergeCell ref="K51:K52"/>
    <mergeCell ref="L51:L52"/>
    <mergeCell ref="M51:M52"/>
    <mergeCell ref="N51:N52"/>
    <mergeCell ref="B53:B54"/>
    <mergeCell ref="C53:C54"/>
    <mergeCell ref="D53:D54"/>
    <mergeCell ref="E53:E54"/>
    <mergeCell ref="K53:K54"/>
    <mergeCell ref="L53:L54"/>
    <mergeCell ref="B51:B52"/>
    <mergeCell ref="C51:C52"/>
    <mergeCell ref="D51:D52"/>
    <mergeCell ref="E51:E52"/>
    <mergeCell ref="J51:J54"/>
    <mergeCell ref="M53:M54"/>
    <mergeCell ref="N53:N54"/>
    <mergeCell ref="M47:M48"/>
    <mergeCell ref="N47:N48"/>
    <mergeCell ref="B49:B50"/>
    <mergeCell ref="C49:C50"/>
    <mergeCell ref="D49:D50"/>
    <mergeCell ref="E49:E50"/>
    <mergeCell ref="K49:K50"/>
    <mergeCell ref="L49:L50"/>
    <mergeCell ref="M49:M50"/>
    <mergeCell ref="N49:N50"/>
    <mergeCell ref="A47:A50"/>
    <mergeCell ref="B47:B48"/>
    <mergeCell ref="C47:C48"/>
    <mergeCell ref="D47:D48"/>
    <mergeCell ref="E47:E48"/>
    <mergeCell ref="J47:J50"/>
    <mergeCell ref="K47:K48"/>
    <mergeCell ref="L47:L48"/>
    <mergeCell ref="A43:A46"/>
    <mergeCell ref="K43:K44"/>
    <mergeCell ref="L43:L44"/>
    <mergeCell ref="M43:M44"/>
    <mergeCell ref="N43:N44"/>
    <mergeCell ref="B45:B46"/>
    <mergeCell ref="C45:C46"/>
    <mergeCell ref="D45:D46"/>
    <mergeCell ref="E45:E46"/>
    <mergeCell ref="K45:K46"/>
    <mergeCell ref="L45:L46"/>
    <mergeCell ref="B43:B44"/>
    <mergeCell ref="C43:C44"/>
    <mergeCell ref="D43:D44"/>
    <mergeCell ref="E43:E44"/>
    <mergeCell ref="J43:J46"/>
    <mergeCell ref="M45:M46"/>
    <mergeCell ref="N45:N46"/>
    <mergeCell ref="N39:N40"/>
    <mergeCell ref="B41:B42"/>
    <mergeCell ref="C41:C42"/>
    <mergeCell ref="D41:D42"/>
    <mergeCell ref="E41:E42"/>
    <mergeCell ref="K41:K42"/>
    <mergeCell ref="L41:L42"/>
    <mergeCell ref="M41:M42"/>
    <mergeCell ref="N41:N42"/>
    <mergeCell ref="D39:D40"/>
    <mergeCell ref="E39:E40"/>
    <mergeCell ref="J39:J42"/>
    <mergeCell ref="K39:K40"/>
    <mergeCell ref="L39:L40"/>
    <mergeCell ref="M39:M40"/>
    <mergeCell ref="A39:A42"/>
    <mergeCell ref="B39:B40"/>
    <mergeCell ref="C39:C40"/>
    <mergeCell ref="A17:A20"/>
    <mergeCell ref="B17:B18"/>
    <mergeCell ref="B19:B20"/>
    <mergeCell ref="A21:A24"/>
    <mergeCell ref="B21:B22"/>
    <mergeCell ref="B23:B24"/>
    <mergeCell ref="A9:A12"/>
    <mergeCell ref="B9:B10"/>
    <mergeCell ref="B11:B12"/>
    <mergeCell ref="A13:A16"/>
    <mergeCell ref="B13:B14"/>
    <mergeCell ref="B15:B16"/>
    <mergeCell ref="A25:A28"/>
    <mergeCell ref="B25:B26"/>
    <mergeCell ref="B27:B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31.5" customWidth="1"/>
    <col min="2" max="13" width="17.625" customWidth="1"/>
    <col min="14" max="16384" width="9" hidden="1"/>
  </cols>
  <sheetData>
    <row r="1" spans="1:30" s="41" customFormat="1" ht="20.100000000000001" customHeight="1">
      <c r="A1" s="91" t="s">
        <v>169</v>
      </c>
      <c r="B1" s="37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/>
    <row r="3" spans="1:30" ht="15" hidden="1" outlineLevel="1">
      <c r="A3" s="6" t="s">
        <v>104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30" ht="15" hidden="1" outlineLevel="1">
      <c r="A4" s="484" t="s">
        <v>190</v>
      </c>
      <c r="B4" s="481" t="s">
        <v>87</v>
      </c>
      <c r="C4" s="482"/>
      <c r="D4" s="482"/>
      <c r="E4" s="482"/>
      <c r="F4" s="482"/>
      <c r="G4" s="483"/>
      <c r="H4" s="481" t="s">
        <v>89</v>
      </c>
      <c r="I4" s="482"/>
      <c r="J4" s="482"/>
      <c r="K4" s="482"/>
      <c r="L4" s="482"/>
      <c r="M4" s="483"/>
    </row>
    <row r="5" spans="1:30" ht="15" hidden="1" outlineLevel="1">
      <c r="A5" s="485"/>
      <c r="B5" s="481" t="s">
        <v>88</v>
      </c>
      <c r="C5" s="482"/>
      <c r="D5" s="482"/>
      <c r="E5" s="483"/>
      <c r="F5" s="30" t="s">
        <v>90</v>
      </c>
      <c r="G5" s="30" t="s">
        <v>91</v>
      </c>
      <c r="H5" s="481" t="s">
        <v>88</v>
      </c>
      <c r="I5" s="482"/>
      <c r="J5" s="483"/>
      <c r="K5" s="30" t="s">
        <v>90</v>
      </c>
      <c r="L5" s="30" t="s">
        <v>34</v>
      </c>
      <c r="M5" s="30" t="s">
        <v>111</v>
      </c>
    </row>
    <row r="6" spans="1:30" s="115" customFormat="1" ht="15" hidden="1" customHeight="1" outlineLevel="1">
      <c r="A6" s="485"/>
      <c r="B6" s="100" t="s">
        <v>94</v>
      </c>
      <c r="C6" s="100" t="s">
        <v>95</v>
      </c>
      <c r="D6" s="100" t="s">
        <v>96</v>
      </c>
      <c r="E6" s="100" t="s">
        <v>92</v>
      </c>
      <c r="F6" s="100" t="s">
        <v>97</v>
      </c>
      <c r="G6" s="100" t="s">
        <v>97</v>
      </c>
      <c r="H6" s="100" t="s">
        <v>98</v>
      </c>
      <c r="I6" s="100" t="s">
        <v>99</v>
      </c>
      <c r="J6" s="100" t="s">
        <v>92</v>
      </c>
      <c r="K6" s="100" t="s">
        <v>93</v>
      </c>
      <c r="L6" s="100" t="s">
        <v>93</v>
      </c>
      <c r="M6" s="100"/>
    </row>
    <row r="7" spans="1:30" s="107" customFormat="1" ht="15" hidden="1" outlineLevel="1">
      <c r="A7" s="443"/>
      <c r="B7" s="31" t="s">
        <v>106</v>
      </c>
      <c r="C7" s="31" t="s">
        <v>106</v>
      </c>
      <c r="D7" s="31" t="s">
        <v>106</v>
      </c>
      <c r="E7" s="31" t="s">
        <v>106</v>
      </c>
      <c r="F7" s="31" t="s">
        <v>106</v>
      </c>
      <c r="G7" s="31" t="s">
        <v>106</v>
      </c>
      <c r="H7" s="31" t="s">
        <v>107</v>
      </c>
      <c r="I7" s="31" t="s">
        <v>107</v>
      </c>
      <c r="J7" s="31" t="s">
        <v>107</v>
      </c>
      <c r="K7" s="31" t="s">
        <v>107</v>
      </c>
      <c r="L7" s="31" t="s">
        <v>107</v>
      </c>
      <c r="M7" s="31" t="s">
        <v>107</v>
      </c>
    </row>
    <row r="8" spans="1:30" ht="15" hidden="1" outlineLevel="1">
      <c r="A8" s="30" t="s">
        <v>100</v>
      </c>
      <c r="B8" s="19">
        <v>32.299999999999997</v>
      </c>
      <c r="C8" s="19">
        <v>12.3</v>
      </c>
      <c r="D8" s="19">
        <v>156.6</v>
      </c>
      <c r="E8" s="19">
        <v>33.6</v>
      </c>
      <c r="F8" s="19">
        <v>0.6</v>
      </c>
      <c r="G8" s="19">
        <v>0.5</v>
      </c>
      <c r="H8" s="19">
        <v>56.2</v>
      </c>
      <c r="I8" s="19">
        <v>10.199999999999999</v>
      </c>
      <c r="J8" s="19">
        <v>17</v>
      </c>
      <c r="K8" s="19">
        <v>0.2</v>
      </c>
      <c r="L8" s="19">
        <v>0</v>
      </c>
      <c r="M8" s="19">
        <v>13.4</v>
      </c>
    </row>
    <row r="9" spans="1:30" ht="15" hidden="1" outlineLevel="1">
      <c r="A9" s="90" t="s">
        <v>178</v>
      </c>
      <c r="B9" s="19">
        <v>5.5</v>
      </c>
      <c r="C9" s="19">
        <v>6</v>
      </c>
      <c r="D9" s="19">
        <v>11.8</v>
      </c>
      <c r="E9" s="19">
        <v>5.7</v>
      </c>
      <c r="F9" s="19">
        <v>2.6</v>
      </c>
      <c r="G9" s="19">
        <v>0.9</v>
      </c>
      <c r="H9" s="19">
        <v>17.899999999999999</v>
      </c>
      <c r="I9" s="19">
        <v>6.7</v>
      </c>
      <c r="J9" s="19">
        <v>8.4</v>
      </c>
      <c r="K9" s="19">
        <v>1.1000000000000001</v>
      </c>
      <c r="L9" s="19">
        <v>5.4</v>
      </c>
      <c r="M9" s="19">
        <v>7.1</v>
      </c>
    </row>
    <row r="10" spans="1:30" ht="15" hidden="1" outlineLevel="1">
      <c r="A10" s="90" t="s">
        <v>176</v>
      </c>
      <c r="B10" s="19">
        <v>17.3</v>
      </c>
      <c r="C10" s="19">
        <v>9.1</v>
      </c>
      <c r="D10" s="19">
        <v>11.1</v>
      </c>
      <c r="E10" s="19">
        <v>16.3</v>
      </c>
      <c r="F10" s="19">
        <v>1.5</v>
      </c>
      <c r="G10" s="19">
        <v>46.9</v>
      </c>
      <c r="H10" s="19">
        <v>44.5</v>
      </c>
      <c r="I10" s="19">
        <v>9.8000000000000007</v>
      </c>
      <c r="J10" s="19">
        <v>14.9</v>
      </c>
      <c r="K10" s="19">
        <v>0.9</v>
      </c>
      <c r="L10" s="19">
        <v>3.6</v>
      </c>
      <c r="M10" s="19">
        <v>12.1</v>
      </c>
    </row>
    <row r="11" spans="1:30" ht="15" hidden="1" outlineLevel="1">
      <c r="A11" s="90" t="s">
        <v>177</v>
      </c>
      <c r="B11" s="19">
        <v>3</v>
      </c>
      <c r="C11" s="19">
        <v>1.6</v>
      </c>
      <c r="D11" s="19">
        <v>1.9</v>
      </c>
      <c r="E11" s="19">
        <v>2.8</v>
      </c>
      <c r="F11" s="19">
        <v>0.3</v>
      </c>
      <c r="G11" s="19">
        <v>8</v>
      </c>
      <c r="H11" s="19">
        <v>7.6</v>
      </c>
      <c r="I11" s="19">
        <v>1.7</v>
      </c>
      <c r="J11" s="19">
        <v>2.6</v>
      </c>
      <c r="K11" s="19">
        <v>0.2</v>
      </c>
      <c r="L11" s="19">
        <v>0.6</v>
      </c>
      <c r="M11" s="19">
        <v>2.1</v>
      </c>
    </row>
    <row r="12" spans="1:30" ht="15" hidden="1" outlineLevel="1">
      <c r="A12" s="30" t="s">
        <v>101</v>
      </c>
      <c r="B12" s="19">
        <v>1.7</v>
      </c>
      <c r="C12" s="19">
        <v>1.6</v>
      </c>
      <c r="D12" s="19">
        <v>14.4</v>
      </c>
      <c r="E12" s="19">
        <v>2</v>
      </c>
      <c r="F12" s="19">
        <v>1.2</v>
      </c>
      <c r="G12" s="19">
        <v>1</v>
      </c>
      <c r="H12" s="19">
        <v>6.3</v>
      </c>
      <c r="I12" s="19">
        <v>1.8</v>
      </c>
      <c r="J12" s="19">
        <v>2.5</v>
      </c>
      <c r="K12" s="19">
        <v>1</v>
      </c>
      <c r="L12" s="19">
        <v>0</v>
      </c>
      <c r="M12" s="19">
        <v>2.1</v>
      </c>
    </row>
    <row r="13" spans="1:30" ht="15" hidden="1" outlineLevel="1">
      <c r="A13" s="29" t="s">
        <v>86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0" ht="15" hidden="1" outlineLevel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30" ht="15" hidden="1" outlineLevel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30" ht="15" hidden="1" outlineLevel="1">
      <c r="A16" s="30" t="s">
        <v>102</v>
      </c>
      <c r="B16" s="9">
        <v>20.260000000000002</v>
      </c>
      <c r="C16" s="9">
        <v>8.7100000000000009</v>
      </c>
      <c r="D16" s="9">
        <v>16.920000000000002</v>
      </c>
      <c r="E16" s="9">
        <v>19.02</v>
      </c>
      <c r="F16" s="9">
        <v>0</v>
      </c>
      <c r="G16" s="9">
        <v>0</v>
      </c>
      <c r="H16" s="9">
        <v>41.62</v>
      </c>
      <c r="I16" s="9">
        <v>13.86</v>
      </c>
      <c r="J16" s="9">
        <v>17.95</v>
      </c>
      <c r="K16" s="9">
        <v>0</v>
      </c>
      <c r="L16" s="9">
        <v>0</v>
      </c>
      <c r="M16" s="9">
        <v>0</v>
      </c>
    </row>
    <row r="17" spans="1:13" ht="15" hidden="1" outlineLevel="1">
      <c r="A17" s="29" t="s">
        <v>103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" hidden="1" outlineLevel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" hidden="1" outlineLevel="1">
      <c r="A19" s="30" t="s">
        <v>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" hidden="1" outlineLevel="1">
      <c r="A20" s="9">
        <v>0.42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" hidden="1" outlineLevel="1">
      <c r="A21" s="29" t="s">
        <v>191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" hidden="1" outlineLevel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" hidden="1" outlineLevel="1">
      <c r="A23" s="6" t="s">
        <v>105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" hidden="1" outlineLevel="1">
      <c r="A24" s="484" t="s">
        <v>190</v>
      </c>
      <c r="B24" s="481" t="s">
        <v>87</v>
      </c>
      <c r="C24" s="482"/>
      <c r="D24" s="482"/>
      <c r="E24" s="482"/>
      <c r="F24" s="482"/>
      <c r="G24" s="483"/>
      <c r="H24" s="481" t="s">
        <v>89</v>
      </c>
      <c r="I24" s="482"/>
      <c r="J24" s="482"/>
      <c r="K24" s="482"/>
      <c r="L24" s="482"/>
      <c r="M24" s="483"/>
    </row>
    <row r="25" spans="1:13" ht="15" hidden="1" outlineLevel="1">
      <c r="A25" s="485"/>
      <c r="B25" s="481" t="s">
        <v>88</v>
      </c>
      <c r="C25" s="482"/>
      <c r="D25" s="482"/>
      <c r="E25" s="483"/>
      <c r="F25" s="30" t="s">
        <v>90</v>
      </c>
      <c r="G25" s="30" t="s">
        <v>91</v>
      </c>
      <c r="H25" s="481" t="s">
        <v>88</v>
      </c>
      <c r="I25" s="482"/>
      <c r="J25" s="483"/>
      <c r="K25" s="30" t="s">
        <v>90</v>
      </c>
      <c r="L25" s="30" t="s">
        <v>34</v>
      </c>
      <c r="M25" s="30" t="s">
        <v>111</v>
      </c>
    </row>
    <row r="26" spans="1:13" ht="15" hidden="1" outlineLevel="1">
      <c r="A26" s="485"/>
      <c r="B26" s="31" t="s">
        <v>94</v>
      </c>
      <c r="C26" s="31" t="s">
        <v>95</v>
      </c>
      <c r="D26" s="31" t="s">
        <v>96</v>
      </c>
      <c r="E26" s="31" t="s">
        <v>92</v>
      </c>
      <c r="F26" s="31" t="s">
        <v>97</v>
      </c>
      <c r="G26" s="31" t="s">
        <v>97</v>
      </c>
      <c r="H26" s="31" t="s">
        <v>98</v>
      </c>
      <c r="I26" s="31" t="s">
        <v>99</v>
      </c>
      <c r="J26" s="31" t="s">
        <v>92</v>
      </c>
      <c r="K26" s="31" t="s">
        <v>93</v>
      </c>
      <c r="L26" s="31" t="s">
        <v>93</v>
      </c>
      <c r="M26" s="31" t="s">
        <v>93</v>
      </c>
    </row>
    <row r="27" spans="1:13" ht="15" hidden="1" outlineLevel="1">
      <c r="A27" s="443"/>
      <c r="B27" s="31" t="s">
        <v>106</v>
      </c>
      <c r="C27" s="31" t="s">
        <v>106</v>
      </c>
      <c r="D27" s="31" t="s">
        <v>106</v>
      </c>
      <c r="E27" s="31" t="s">
        <v>106</v>
      </c>
      <c r="F27" s="31" t="s">
        <v>106</v>
      </c>
      <c r="G27" s="31" t="s">
        <v>106</v>
      </c>
      <c r="H27" s="31" t="s">
        <v>107</v>
      </c>
      <c r="I27" s="31" t="s">
        <v>107</v>
      </c>
      <c r="J27" s="31" t="s">
        <v>107</v>
      </c>
      <c r="K27" s="31" t="s">
        <v>107</v>
      </c>
      <c r="L27" s="31" t="s">
        <v>107</v>
      </c>
      <c r="M27" s="31" t="s">
        <v>107</v>
      </c>
    </row>
    <row r="28" spans="1:13" ht="15" hidden="1" outlineLevel="1">
      <c r="A28" s="30" t="s">
        <v>100</v>
      </c>
      <c r="B28" s="19">
        <f t="shared" ref="B28:L28" si="0">B8</f>
        <v>32.299999999999997</v>
      </c>
      <c r="C28" s="19">
        <f t="shared" si="0"/>
        <v>12.3</v>
      </c>
      <c r="D28" s="19">
        <f t="shared" si="0"/>
        <v>156.6</v>
      </c>
      <c r="E28" s="19">
        <f t="shared" si="0"/>
        <v>33.6</v>
      </c>
      <c r="F28" s="19">
        <f t="shared" si="0"/>
        <v>0.6</v>
      </c>
      <c r="G28" s="19">
        <f t="shared" si="0"/>
        <v>0.5</v>
      </c>
      <c r="H28" s="19">
        <f t="shared" si="0"/>
        <v>56.2</v>
      </c>
      <c r="I28" s="19">
        <f t="shared" si="0"/>
        <v>10.199999999999999</v>
      </c>
      <c r="J28" s="19">
        <f t="shared" si="0"/>
        <v>17</v>
      </c>
      <c r="K28" s="19">
        <f t="shared" si="0"/>
        <v>0.2</v>
      </c>
      <c r="L28" s="19">
        <f t="shared" si="0"/>
        <v>0</v>
      </c>
      <c r="M28" s="19">
        <f>L28*$A$20</f>
        <v>0</v>
      </c>
    </row>
    <row r="29" spans="1:13" ht="15" hidden="1" outlineLevel="1">
      <c r="A29" s="90" t="s">
        <v>178</v>
      </c>
      <c r="B29" s="19">
        <f t="shared" ref="B29:L29" si="1">B9</f>
        <v>5.5</v>
      </c>
      <c r="C29" s="19">
        <f t="shared" si="1"/>
        <v>6</v>
      </c>
      <c r="D29" s="19">
        <f t="shared" si="1"/>
        <v>11.8</v>
      </c>
      <c r="E29" s="19">
        <f t="shared" si="1"/>
        <v>5.7</v>
      </c>
      <c r="F29" s="19">
        <f t="shared" si="1"/>
        <v>2.6</v>
      </c>
      <c r="G29" s="19">
        <f t="shared" si="1"/>
        <v>0.9</v>
      </c>
      <c r="H29" s="19">
        <f t="shared" si="1"/>
        <v>17.899999999999999</v>
      </c>
      <c r="I29" s="19">
        <f t="shared" si="1"/>
        <v>6.7</v>
      </c>
      <c r="J29" s="19">
        <f t="shared" si="1"/>
        <v>8.4</v>
      </c>
      <c r="K29" s="19">
        <f t="shared" si="1"/>
        <v>1.1000000000000001</v>
      </c>
      <c r="L29" s="19">
        <f t="shared" si="1"/>
        <v>5.4</v>
      </c>
      <c r="M29" s="19">
        <f>L29*$A$20</f>
        <v>2.2680000000000002</v>
      </c>
    </row>
    <row r="30" spans="1:13" ht="15" hidden="1" outlineLevel="1">
      <c r="A30" s="90" t="s">
        <v>177</v>
      </c>
      <c r="B30" s="19">
        <f>B11</f>
        <v>3</v>
      </c>
      <c r="C30" s="19">
        <f t="shared" ref="C30:L30" si="2">C11</f>
        <v>1.6</v>
      </c>
      <c r="D30" s="19">
        <f t="shared" si="2"/>
        <v>1.9</v>
      </c>
      <c r="E30" s="19">
        <f t="shared" si="2"/>
        <v>2.8</v>
      </c>
      <c r="F30" s="19">
        <f t="shared" si="2"/>
        <v>0.3</v>
      </c>
      <c r="G30" s="19">
        <f t="shared" si="2"/>
        <v>8</v>
      </c>
      <c r="H30" s="19">
        <f t="shared" si="2"/>
        <v>7.6</v>
      </c>
      <c r="I30" s="19">
        <f t="shared" si="2"/>
        <v>1.7</v>
      </c>
      <c r="J30" s="19">
        <f t="shared" si="2"/>
        <v>2.6</v>
      </c>
      <c r="K30" s="19">
        <f t="shared" si="2"/>
        <v>0.2</v>
      </c>
      <c r="L30" s="19">
        <f t="shared" si="2"/>
        <v>0.6</v>
      </c>
      <c r="M30" s="19">
        <f>L30*$A$20</f>
        <v>0.252</v>
      </c>
    </row>
    <row r="31" spans="1:13" ht="15" hidden="1" outlineLevel="1">
      <c r="A31" s="30" t="s">
        <v>101</v>
      </c>
      <c r="B31" s="19">
        <f t="shared" ref="B31:L31" si="3">B12</f>
        <v>1.7</v>
      </c>
      <c r="C31" s="19">
        <f t="shared" si="3"/>
        <v>1.6</v>
      </c>
      <c r="D31" s="19">
        <f t="shared" si="3"/>
        <v>14.4</v>
      </c>
      <c r="E31" s="19">
        <f t="shared" si="3"/>
        <v>2</v>
      </c>
      <c r="F31" s="19">
        <f t="shared" si="3"/>
        <v>1.2</v>
      </c>
      <c r="G31" s="19">
        <f t="shared" si="3"/>
        <v>1</v>
      </c>
      <c r="H31" s="19">
        <f t="shared" si="3"/>
        <v>6.3</v>
      </c>
      <c r="I31" s="19">
        <f t="shared" si="3"/>
        <v>1.8</v>
      </c>
      <c r="J31" s="19">
        <f t="shared" si="3"/>
        <v>2.5</v>
      </c>
      <c r="K31" s="19">
        <f t="shared" si="3"/>
        <v>1</v>
      </c>
      <c r="L31" s="19">
        <f t="shared" si="3"/>
        <v>0</v>
      </c>
      <c r="M31" s="19">
        <f>L31*$A$20</f>
        <v>0</v>
      </c>
    </row>
    <row r="32" spans="1:13" ht="15" hidden="1" outlineLevel="1">
      <c r="A32" s="90" t="s">
        <v>179</v>
      </c>
      <c r="B32" s="19">
        <f>B16</f>
        <v>20.260000000000002</v>
      </c>
      <c r="C32" s="19">
        <f t="shared" ref="C32:M32" si="4">C16</f>
        <v>8.7100000000000009</v>
      </c>
      <c r="D32" s="19">
        <f t="shared" si="4"/>
        <v>16.920000000000002</v>
      </c>
      <c r="E32" s="19">
        <f t="shared" si="4"/>
        <v>19.02</v>
      </c>
      <c r="F32" s="19">
        <f t="shared" si="4"/>
        <v>0</v>
      </c>
      <c r="G32" s="19">
        <f t="shared" si="4"/>
        <v>0</v>
      </c>
      <c r="H32" s="19">
        <f t="shared" si="4"/>
        <v>41.62</v>
      </c>
      <c r="I32" s="19">
        <f t="shared" si="4"/>
        <v>13.86</v>
      </c>
      <c r="J32" s="19">
        <f t="shared" si="4"/>
        <v>17.95</v>
      </c>
      <c r="K32" s="19">
        <f t="shared" si="4"/>
        <v>0</v>
      </c>
      <c r="L32" s="19">
        <f t="shared" si="4"/>
        <v>0</v>
      </c>
      <c r="M32" s="19">
        <f t="shared" si="4"/>
        <v>0</v>
      </c>
    </row>
    <row r="33" spans="1:13" ht="15" hidden="1" outlineLevel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" hidden="1" outlineLevel="1">
      <c r="A34" s="6" t="s">
        <v>49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" hidden="1" outlineLevel="1">
      <c r="A35" s="486" t="s">
        <v>21</v>
      </c>
      <c r="B35" s="99">
        <v>2008</v>
      </c>
      <c r="C35" s="176" t="s">
        <v>216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" hidden="1" outlineLevel="1">
      <c r="A36" s="487"/>
      <c r="B36" s="98" t="s">
        <v>47</v>
      </c>
      <c r="C36" s="98" t="s">
        <v>48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" hidden="1" outlineLevel="1">
      <c r="A37" s="30" t="s">
        <v>27</v>
      </c>
      <c r="B37" s="17">
        <v>25100</v>
      </c>
      <c r="C37" s="17">
        <v>495985066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" hidden="1" outlineLevel="1">
      <c r="A38" s="30" t="s">
        <v>22</v>
      </c>
      <c r="B38" s="17">
        <v>24800</v>
      </c>
      <c r="C38" s="17">
        <v>776333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" hidden="1" outlineLevel="1">
      <c r="A39" s="30" t="s">
        <v>23</v>
      </c>
      <c r="B39" s="17">
        <v>20300</v>
      </c>
      <c r="C39" s="17">
        <v>407832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" hidden="1" outlineLevel="1">
      <c r="A40" s="30" t="s">
        <v>24</v>
      </c>
      <c r="B40" s="18">
        <v>47900</v>
      </c>
      <c r="C40" s="17">
        <v>4737171</v>
      </c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" hidden="1" outlineLevel="1">
      <c r="A41" s="30" t="s">
        <v>25</v>
      </c>
      <c r="B41" s="17">
        <v>37100</v>
      </c>
      <c r="C41" s="17">
        <v>7593494</v>
      </c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5" hidden="1" outlineLevel="1">
      <c r="A42" s="30" t="s">
        <v>3</v>
      </c>
      <c r="B42" s="17">
        <v>14100</v>
      </c>
      <c r="C42" s="17">
        <v>38115641</v>
      </c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5" hidden="1" outlineLevel="1">
      <c r="A43" s="30" t="s">
        <v>29</v>
      </c>
      <c r="B43" s="17">
        <f>(B37*C37-B38*C38-B39*C39)/C43</f>
        <v>25104.427020030831</v>
      </c>
      <c r="C43" s="17">
        <f>C37-C38-C39</f>
        <v>494800901</v>
      </c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5" hidden="1" outlineLevel="1">
      <c r="A44" s="30" t="s">
        <v>26</v>
      </c>
      <c r="B44" s="17">
        <f>(B43*C43+B40*C40+B41*C41)/C44</f>
        <v>25496.977695330446</v>
      </c>
      <c r="C44" s="17">
        <f>C43+C40+C41</f>
        <v>507131566</v>
      </c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5" hidden="1" outlineLevel="1">
      <c r="A45" s="128" t="s">
        <v>28</v>
      </c>
      <c r="B45" s="34">
        <f>B42/B44</f>
        <v>0.55300671979574645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5" hidden="1" outlineLevel="1">
      <c r="A46" s="29" t="s">
        <v>218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5" hidden="1" outlineLevel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5" hidden="1" outlineLevel="1">
      <c r="A48" s="6" t="s">
        <v>112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5" hidden="1" outlineLevel="1">
      <c r="A49" s="484" t="s">
        <v>190</v>
      </c>
      <c r="B49" s="481" t="s">
        <v>87</v>
      </c>
      <c r="C49" s="482"/>
      <c r="D49" s="482"/>
      <c r="E49" s="482"/>
      <c r="F49" s="482"/>
      <c r="G49" s="483"/>
      <c r="H49" s="481" t="s">
        <v>89</v>
      </c>
      <c r="I49" s="482"/>
      <c r="J49" s="482"/>
      <c r="K49" s="482"/>
      <c r="L49" s="482"/>
      <c r="M49" s="483"/>
    </row>
    <row r="50" spans="1:13" s="107" customFormat="1" ht="15" hidden="1" outlineLevel="1">
      <c r="A50" s="485"/>
      <c r="B50" s="481" t="s">
        <v>88</v>
      </c>
      <c r="C50" s="482"/>
      <c r="D50" s="482"/>
      <c r="E50" s="483"/>
      <c r="F50" s="31" t="s">
        <v>90</v>
      </c>
      <c r="G50" s="31" t="s">
        <v>91</v>
      </c>
      <c r="H50" s="481" t="s">
        <v>88</v>
      </c>
      <c r="I50" s="482"/>
      <c r="J50" s="483"/>
      <c r="K50" s="31" t="s">
        <v>90</v>
      </c>
      <c r="L50" s="31" t="s">
        <v>34</v>
      </c>
      <c r="M50" s="31" t="s">
        <v>111</v>
      </c>
    </row>
    <row r="51" spans="1:13" s="107" customFormat="1" ht="15" hidden="1" outlineLevel="1">
      <c r="A51" s="485"/>
      <c r="B51" s="31" t="s">
        <v>94</v>
      </c>
      <c r="C51" s="31" t="s">
        <v>95</v>
      </c>
      <c r="D51" s="31" t="s">
        <v>96</v>
      </c>
      <c r="E51" s="31" t="s">
        <v>92</v>
      </c>
      <c r="F51" s="31" t="s">
        <v>97</v>
      </c>
      <c r="G51" s="31" t="s">
        <v>97</v>
      </c>
      <c r="H51" s="31" t="s">
        <v>98</v>
      </c>
      <c r="I51" s="31" t="s">
        <v>99</v>
      </c>
      <c r="J51" s="31" t="s">
        <v>92</v>
      </c>
      <c r="K51" s="31" t="s">
        <v>93</v>
      </c>
      <c r="L51" s="31" t="s">
        <v>93</v>
      </c>
      <c r="M51" s="31" t="s">
        <v>93</v>
      </c>
    </row>
    <row r="52" spans="1:13" s="107" customFormat="1" ht="15" hidden="1" outlineLevel="1">
      <c r="A52" s="443"/>
      <c r="B52" s="31" t="s">
        <v>108</v>
      </c>
      <c r="C52" s="31" t="s">
        <v>108</v>
      </c>
      <c r="D52" s="31" t="s">
        <v>108</v>
      </c>
      <c r="E52" s="31" t="s">
        <v>108</v>
      </c>
      <c r="F52" s="31" t="s">
        <v>108</v>
      </c>
      <c r="G52" s="31" t="s">
        <v>108</v>
      </c>
      <c r="H52" s="31" t="s">
        <v>109</v>
      </c>
      <c r="I52" s="31" t="s">
        <v>109</v>
      </c>
      <c r="J52" s="31" t="s">
        <v>109</v>
      </c>
      <c r="K52" s="31" t="s">
        <v>109</v>
      </c>
      <c r="L52" s="31" t="s">
        <v>109</v>
      </c>
      <c r="M52" s="31" t="s">
        <v>109</v>
      </c>
    </row>
    <row r="53" spans="1:13" ht="15" hidden="1" outlineLevel="1">
      <c r="A53" s="30" t="s">
        <v>100</v>
      </c>
      <c r="B53" s="7">
        <f>B28*$B$45*'Wskaźniki makroekonomiczne'!$I$25</f>
        <v>62.733541289206912</v>
      </c>
      <c r="C53" s="7">
        <f>C28*$B$45*'Wskaźniki makroekonomiczne'!$I$25</f>
        <v>23.889243277314087</v>
      </c>
      <c r="D53" s="7">
        <f>D28*$B$45*'Wskaźniki makroekonomiczne'!$I$25</f>
        <v>304.1508534331208</v>
      </c>
      <c r="E53" s="7">
        <f>E28*$B$45*'Wskaźniki makroekonomiczne'!$I$25</f>
        <v>65.258420659979947</v>
      </c>
      <c r="F53" s="7">
        <f>F28*$B$45*'Wskaźniki makroekonomiczne'!$I$25</f>
        <v>1.1653289403567846</v>
      </c>
      <c r="G53" s="7">
        <f>G28*$B$45*'Wskaźniki makroekonomiczne'!$I$25</f>
        <v>0.9711074502973206</v>
      </c>
      <c r="H53" s="7">
        <f>H28*$B$45*'Wskaźniki makroekonomiczne'!$I$25</f>
        <v>109.15247741341884</v>
      </c>
      <c r="I53" s="7">
        <f>I28*$B$45*'Wskaźniki makroekonomiczne'!$I$25</f>
        <v>19.81059198606534</v>
      </c>
      <c r="J53" s="7">
        <f>J28*$B$45*'Wskaźniki makroekonomiczne'!$I$25</f>
        <v>33.017653310108898</v>
      </c>
      <c r="K53" s="7">
        <f>K28*$B$45*'Wskaźniki makroekonomiczne'!$I$25</f>
        <v>0.38844298011892825</v>
      </c>
      <c r="L53" s="7">
        <f>L28*$B$45*'Wskaźniki makroekonomiczne'!$I$25</f>
        <v>0</v>
      </c>
      <c r="M53" s="7">
        <f>M28*$B$45*'Wskaźniki makroekonomiczne'!$I$25</f>
        <v>0</v>
      </c>
    </row>
    <row r="54" spans="1:13" ht="15" hidden="1" outlineLevel="1">
      <c r="A54" s="90" t="s">
        <v>178</v>
      </c>
      <c r="B54" s="7">
        <f>B29*$B$45*'Wskaźniki makroekonomiczne'!$I$25</f>
        <v>10.682181953270527</v>
      </c>
      <c r="C54" s="7">
        <f>C29*$B$45*'Wskaźniki makroekonomiczne'!$I$25</f>
        <v>11.653289403567847</v>
      </c>
      <c r="D54" s="7">
        <f>D29*$B$45*'Wskaźniki makroekonomiczne'!$I$25</f>
        <v>22.918135827016766</v>
      </c>
      <c r="E54" s="7">
        <f>E29*$B$45*'Wskaźniki makroekonomiczne'!$I$25</f>
        <v>11.070624933389455</v>
      </c>
      <c r="F54" s="7">
        <f>F29*$B$45*'Wskaźniki makroekonomiczne'!$I$25</f>
        <v>5.0497587415460679</v>
      </c>
      <c r="G54" s="7">
        <f>G29*$B$45*'Wskaźniki makroekonomiczne'!$I$25</f>
        <v>1.7479934105351773</v>
      </c>
      <c r="H54" s="7">
        <f>H29*$B$45*'Wskaźniki makroekonomiczne'!$I$25</f>
        <v>34.765646720644078</v>
      </c>
      <c r="I54" s="7">
        <f>I29*$B$45*'Wskaźniki makroekonomiczne'!$I$25</f>
        <v>13.012839833984097</v>
      </c>
      <c r="J54" s="7">
        <f>J29*$B$45*'Wskaźniki makroekonomiczne'!$I$25</f>
        <v>16.314605164994987</v>
      </c>
      <c r="K54" s="7">
        <f>K29*$B$45*'Wskaźniki makroekonomiczne'!$I$25</f>
        <v>2.1364363906541053</v>
      </c>
      <c r="L54" s="7">
        <f>L29*$B$45*'Wskaźniki makroekonomiczne'!$I$25</f>
        <v>10.487960463211063</v>
      </c>
      <c r="M54" s="7">
        <f>M29*$B$45*'Wskaźniki makroekonomiczne'!$I$25</f>
        <v>4.4049433945486474</v>
      </c>
    </row>
    <row r="55" spans="1:13" ht="15" hidden="1" outlineLevel="1">
      <c r="A55" s="90" t="s">
        <v>177</v>
      </c>
      <c r="B55" s="7">
        <f>B30*'Wskaźniki makroekonomiczne'!$I$25</f>
        <v>10.536300000000001</v>
      </c>
      <c r="C55" s="7">
        <f>C30*'Wskaźniki makroekonomiczne'!$I$25</f>
        <v>5.6193600000000004</v>
      </c>
      <c r="D55" s="7">
        <f>D30*'Wskaźniki makroekonomiczne'!$I$25</f>
        <v>6.6729900000000004</v>
      </c>
      <c r="E55" s="7">
        <f>E30*'Wskaźniki makroekonomiczne'!$I$25</f>
        <v>9.8338800000000006</v>
      </c>
      <c r="F55" s="7">
        <f>F30*'Wskaźniki makroekonomiczne'!$I$25</f>
        <v>1.0536300000000001</v>
      </c>
      <c r="G55" s="7">
        <f>G30*'Wskaźniki makroekonomiczne'!$I$25</f>
        <v>28.096800000000002</v>
      </c>
      <c r="H55" s="7">
        <f>H30*'Wskaźniki makroekonomiczne'!$I$25</f>
        <v>26.691960000000002</v>
      </c>
      <c r="I55" s="7">
        <f>I30*'Wskaźniki makroekonomiczne'!$I$25</f>
        <v>5.9705700000000004</v>
      </c>
      <c r="J55" s="7">
        <f>J30*'Wskaźniki makroekonomiczne'!$I$25</f>
        <v>9.1314600000000006</v>
      </c>
      <c r="K55" s="7">
        <f>K30*'Wskaźniki makroekonomiczne'!$I$25</f>
        <v>0.70242000000000004</v>
      </c>
      <c r="L55" s="7">
        <f>L30*'Wskaźniki makroekonomiczne'!$I$25</f>
        <v>2.1072600000000001</v>
      </c>
      <c r="M55" s="7">
        <f>M30*'Wskaźniki makroekonomiczne'!$I$25</f>
        <v>0.88504920000000009</v>
      </c>
    </row>
    <row r="56" spans="1:13" ht="15" hidden="1" outlineLevel="1">
      <c r="A56" s="30" t="s">
        <v>101</v>
      </c>
      <c r="B56" s="7">
        <f>B31*$B$45*'Wskaźniki makroekonomiczne'!$I$25</f>
        <v>3.3017653310108899</v>
      </c>
      <c r="C56" s="7">
        <f>C31*$B$45*'Wskaźniki makroekonomiczne'!$I$25</f>
        <v>3.107543840951426</v>
      </c>
      <c r="D56" s="7">
        <f>D31*$B$45*'Wskaźniki makroekonomiczne'!$I$25</f>
        <v>27.967894568562837</v>
      </c>
      <c r="E56" s="7">
        <f>E31*$B$45*'Wskaźniki makroekonomiczne'!$I$25</f>
        <v>3.8844298011892824</v>
      </c>
      <c r="F56" s="7">
        <f>F31*$B$45*'Wskaźniki makroekonomiczne'!$I$25</f>
        <v>2.3306578807135692</v>
      </c>
      <c r="G56" s="7">
        <f>G31*$B$45*'Wskaźniki makroekonomiczne'!$I$25</f>
        <v>1.9422149005946412</v>
      </c>
      <c r="H56" s="7">
        <f>H31*$B$45*'Wskaźniki makroekonomiczne'!$I$25</f>
        <v>12.235953873746238</v>
      </c>
      <c r="I56" s="7">
        <f>I31*$B$45*'Wskaźniki makroekonomiczne'!$I$25</f>
        <v>3.4959868210703546</v>
      </c>
      <c r="J56" s="7">
        <f>J31*$B$45*'Wskaźniki makroekonomiczne'!$I$25</f>
        <v>4.8555372514866031</v>
      </c>
      <c r="K56" s="7">
        <f>K31*$B$45*'Wskaźniki makroekonomiczne'!$I$25</f>
        <v>1.9422149005946412</v>
      </c>
      <c r="L56" s="7">
        <f>L31*$B$45*'Wskaźniki makroekonomiczne'!$I$25</f>
        <v>0</v>
      </c>
      <c r="M56" s="7">
        <f>M31*$B$45*'Wskaźniki makroekonomiczne'!$I$25</f>
        <v>0</v>
      </c>
    </row>
    <row r="57" spans="1:13" ht="16.5" hidden="1" customHeight="1" outlineLevel="1">
      <c r="A57" s="90" t="s">
        <v>179</v>
      </c>
      <c r="B57" s="7">
        <f>B32*$B$45*'Wskaźniki makroekonomiczne'!$I$25</f>
        <v>39.349273886047435</v>
      </c>
      <c r="C57" s="7">
        <f>C32*$B$45*'Wskaźniki makroekonomiczne'!$I$25</f>
        <v>16.916691784179324</v>
      </c>
      <c r="D57" s="7">
        <f>D32*$B$45*'Wskaźniki makroekonomiczne'!$I$25</f>
        <v>32.862276118061331</v>
      </c>
      <c r="E57" s="7">
        <f>E32*$B$45*'Wskaźniki makroekonomiczne'!$I$25</f>
        <v>36.940927409310078</v>
      </c>
      <c r="F57" s="7">
        <f>F32*$B$45*'Wskaźniki makroekonomiczne'!$I$25</f>
        <v>0</v>
      </c>
      <c r="G57" s="7">
        <f>G32*$B$45*'Wskaźniki makroekonomiczne'!$I$25</f>
        <v>0</v>
      </c>
      <c r="H57" s="7">
        <f>H32*$B$45*'Wskaźniki makroekonomiczne'!$I$25</f>
        <v>80.834984162748967</v>
      </c>
      <c r="I57" s="7">
        <f>I32*$B$45*'Wskaźniki makroekonomiczne'!$I$25</f>
        <v>26.919098522241725</v>
      </c>
      <c r="J57" s="7">
        <f>J32*$B$45*'Wskaźniki makroekonomiczne'!$I$25</f>
        <v>34.862757465673809</v>
      </c>
      <c r="K57" s="7">
        <f>K32*$B$45*'Wskaźniki makroekonomiczne'!$I$25</f>
        <v>0</v>
      </c>
      <c r="L57" s="7">
        <f>L32*$B$45*'Wskaźniki makroekonomiczne'!$I$25</f>
        <v>0</v>
      </c>
      <c r="M57" s="7">
        <f>M32*$B$45*'Wskaźniki makroekonomiczne'!$I$25</f>
        <v>0</v>
      </c>
    </row>
    <row r="58" spans="1:13" ht="15" collapsed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5">
      <c r="A59" s="500" t="s">
        <v>274</v>
      </c>
      <c r="B59" s="32"/>
      <c r="C59" s="32"/>
      <c r="D59" s="32"/>
      <c r="E59" s="5"/>
      <c r="F59" s="5"/>
      <c r="G59" s="5"/>
      <c r="H59" s="5"/>
      <c r="I59" s="5"/>
      <c r="J59" s="5"/>
      <c r="K59" s="5"/>
      <c r="L59" s="5"/>
      <c r="M59" s="5"/>
    </row>
    <row r="60" spans="1:13" ht="15">
      <c r="A60" s="484" t="s">
        <v>190</v>
      </c>
      <c r="B60" s="481" t="s">
        <v>87</v>
      </c>
      <c r="C60" s="482"/>
      <c r="D60" s="482"/>
      <c r="E60" s="482"/>
      <c r="F60" s="482"/>
      <c r="G60" s="483"/>
      <c r="H60" s="481" t="s">
        <v>89</v>
      </c>
      <c r="I60" s="482"/>
      <c r="J60" s="482"/>
      <c r="K60" s="482"/>
      <c r="L60" s="482"/>
      <c r="M60" s="483"/>
    </row>
    <row r="61" spans="1:13" s="107" customFormat="1" ht="15">
      <c r="A61" s="485"/>
      <c r="B61" s="481" t="s">
        <v>88</v>
      </c>
      <c r="C61" s="482"/>
      <c r="D61" s="482"/>
      <c r="E61" s="483"/>
      <c r="F61" s="31" t="s">
        <v>90</v>
      </c>
      <c r="G61" s="31" t="s">
        <v>91</v>
      </c>
      <c r="H61" s="481" t="s">
        <v>88</v>
      </c>
      <c r="I61" s="482"/>
      <c r="J61" s="483"/>
      <c r="K61" s="31" t="s">
        <v>90</v>
      </c>
      <c r="L61" s="31" t="s">
        <v>34</v>
      </c>
      <c r="M61" s="31" t="s">
        <v>111</v>
      </c>
    </row>
    <row r="62" spans="1:13" s="107" customFormat="1" ht="15">
      <c r="A62" s="485"/>
      <c r="B62" s="31" t="s">
        <v>94</v>
      </c>
      <c r="C62" s="31" t="s">
        <v>95</v>
      </c>
      <c r="D62" s="31" t="s">
        <v>96</v>
      </c>
      <c r="E62" s="31" t="s">
        <v>92</v>
      </c>
      <c r="F62" s="31" t="s">
        <v>97</v>
      </c>
      <c r="G62" s="31" t="s">
        <v>97</v>
      </c>
      <c r="H62" s="31" t="s">
        <v>98</v>
      </c>
      <c r="I62" s="31" t="s">
        <v>99</v>
      </c>
      <c r="J62" s="31" t="s">
        <v>92</v>
      </c>
      <c r="K62" s="31" t="s">
        <v>93</v>
      </c>
      <c r="L62" s="31" t="s">
        <v>93</v>
      </c>
      <c r="M62" s="31" t="s">
        <v>93</v>
      </c>
    </row>
    <row r="63" spans="1:13" s="107" customFormat="1" ht="15">
      <c r="A63" s="443"/>
      <c r="B63" s="31" t="s">
        <v>108</v>
      </c>
      <c r="C63" s="31" t="s">
        <v>108</v>
      </c>
      <c r="D63" s="31" t="s">
        <v>108</v>
      </c>
      <c r="E63" s="31" t="s">
        <v>108</v>
      </c>
      <c r="F63" s="31" t="s">
        <v>108</v>
      </c>
      <c r="G63" s="31" t="s">
        <v>108</v>
      </c>
      <c r="H63" s="31" t="s">
        <v>109</v>
      </c>
      <c r="I63" s="31" t="s">
        <v>109</v>
      </c>
      <c r="J63" s="31" t="s">
        <v>109</v>
      </c>
      <c r="K63" s="31" t="s">
        <v>109</v>
      </c>
      <c r="L63" s="31" t="s">
        <v>109</v>
      </c>
      <c r="M63" s="31" t="s">
        <v>109</v>
      </c>
    </row>
    <row r="64" spans="1:13" ht="15">
      <c r="A64" s="30" t="s">
        <v>100</v>
      </c>
      <c r="B64" s="506">
        <f>B53*'Wskaźniki makroekonomiczne'!$V$51</f>
        <v>115.7744633594782</v>
      </c>
      <c r="C64" s="506">
        <f>C53*'Wskaźniki makroekonomiczne'!$V$51</f>
        <v>44.087489143083033</v>
      </c>
      <c r="D64" s="506">
        <f>D53*'Wskaźniki makroekonomiczne'!$V$51</f>
        <v>561.30900811437425</v>
      </c>
      <c r="E64" s="506">
        <f>E53*'Wskaźniki makroekonomiczne'!$V$51</f>
        <v>120.43411668354391</v>
      </c>
      <c r="F64" s="506">
        <f>F53*'Wskaźniki makroekonomiczne'!$V$51</f>
        <v>2.1506092264918548</v>
      </c>
      <c r="G64" s="506">
        <f>G53*'Wskaźniki makroekonomiczne'!$V$51</f>
        <v>1.7921743554098795</v>
      </c>
      <c r="H64" s="506">
        <f>H53*'Wskaźniki makroekonomiczne'!$V$51</f>
        <v>201.44039754807045</v>
      </c>
      <c r="I64" s="506">
        <f>I53*'Wskaźniki makroekonomiczne'!$V$51</f>
        <v>36.560356850361536</v>
      </c>
      <c r="J64" s="506">
        <f>J53*'Wskaźniki makroekonomiczne'!$V$51</f>
        <v>60.933928083935896</v>
      </c>
      <c r="K64" s="506">
        <f>K53*'Wskaźniki makroekonomiczne'!$V$51</f>
        <v>0.71686974216395183</v>
      </c>
      <c r="L64" s="506">
        <f>L53*'Wskaźniki makroekonomiczne'!$V$51</f>
        <v>0</v>
      </c>
      <c r="M64" s="506">
        <f>M53*'Wskaźniki makroekonomiczne'!$V$51</f>
        <v>0</v>
      </c>
    </row>
    <row r="65" spans="1:13" ht="15">
      <c r="A65" s="90" t="s">
        <v>178</v>
      </c>
      <c r="B65" s="506">
        <f>B54*'Wskaźniki makroekonomiczne'!$V$51</f>
        <v>19.713917909508673</v>
      </c>
      <c r="C65" s="506">
        <f>C54*'Wskaźniki makroekonomiczne'!$V$51</f>
        <v>21.506092264918554</v>
      </c>
      <c r="D65" s="506">
        <f>D54*'Wskaźniki makroekonomiczne'!$V$51</f>
        <v>42.295314787673156</v>
      </c>
      <c r="E65" s="506">
        <f>E54*'Wskaźniki makroekonomiczne'!$V$51</f>
        <v>20.430787651672627</v>
      </c>
      <c r="F65" s="506">
        <f>F54*'Wskaźniki makroekonomiczne'!$V$51</f>
        <v>9.3193066481313735</v>
      </c>
      <c r="G65" s="506">
        <f>G54*'Wskaźniki makroekonomiczne'!$V$51</f>
        <v>3.2259138397377836</v>
      </c>
      <c r="H65" s="506">
        <f>H54*'Wskaźniki makroekonomiczne'!$V$51</f>
        <v>64.159841923673682</v>
      </c>
      <c r="I65" s="506">
        <f>I54*'Wskaźniki makroekonomiczne'!$V$51</f>
        <v>24.015136362492388</v>
      </c>
      <c r="J65" s="506">
        <f>J54*'Wskaźniki makroekonomiczne'!$V$51</f>
        <v>30.108529170885976</v>
      </c>
      <c r="K65" s="506">
        <f>K54*'Wskaźniki makroekonomiczne'!$V$51</f>
        <v>3.9427835819017347</v>
      </c>
      <c r="L65" s="506">
        <f>L54*'Wskaźniki makroekonomiczne'!$V$51</f>
        <v>19.355483038426698</v>
      </c>
      <c r="M65" s="506">
        <f>M54*'Wskaźniki makroekonomiczne'!$V$51</f>
        <v>8.1293028761392154</v>
      </c>
    </row>
    <row r="66" spans="1:13" ht="15">
      <c r="A66" s="90" t="s">
        <v>177</v>
      </c>
      <c r="B66" s="506">
        <f>B55*'Wskaźniki makroekonomiczne'!$V$51*('Zmiany klimatyczne(CO2)'!$V$14/'Zmiany klimatyczne(CO2)'!$K$14)</f>
        <v>32.387627021153612</v>
      </c>
      <c r="C66" s="506">
        <f>C55*'Wskaźniki makroekonomiczne'!$V$51*('Zmiany klimatyczne(CO2)'!$V$14/'Zmiany klimatyczne(CO2)'!$K$14)</f>
        <v>17.273401077948595</v>
      </c>
      <c r="D66" s="506">
        <f>D55*'Wskaźniki makroekonomiczne'!$V$51*('Zmiany klimatyczne(CO2)'!$V$14/'Zmiany klimatyczne(CO2)'!$K$14)</f>
        <v>20.512163780063958</v>
      </c>
      <c r="E66" s="506">
        <f>E55*'Wskaźniki makroekonomiczne'!$V$51*('Zmiany klimatyczne(CO2)'!$V$14/'Zmiany klimatyczne(CO2)'!$K$14)</f>
        <v>30.228451886410042</v>
      </c>
      <c r="F66" s="506">
        <f>F55*'Wskaźniki makroekonomiczne'!$V$51*('Zmiany klimatyczne(CO2)'!$V$14/'Zmiany klimatyczne(CO2)'!$K$14)</f>
        <v>3.2387627021153618</v>
      </c>
      <c r="G66" s="506">
        <f>G55*'Wskaźniki makroekonomiczne'!$V$51*('Zmiany klimatyczne(CO2)'!$V$14/'Zmiany klimatyczne(CO2)'!$K$14)</f>
        <v>86.367005389742971</v>
      </c>
      <c r="H66" s="506">
        <f>H55*'Wskaźniki makroekonomiczne'!$V$51*('Zmiany klimatyczne(CO2)'!$V$14/'Zmiany klimatyczne(CO2)'!$K$14)</f>
        <v>82.04865512025583</v>
      </c>
      <c r="I66" s="506">
        <f>I55*'Wskaźniki makroekonomiczne'!$V$51*('Zmiany klimatyczne(CO2)'!$V$14/'Zmiany klimatyczne(CO2)'!$K$14)</f>
        <v>18.352988645320384</v>
      </c>
      <c r="J66" s="506">
        <f>J55*'Wskaźniki makroekonomiczne'!$V$51*('Zmiany klimatyczne(CO2)'!$V$14/'Zmiany klimatyczne(CO2)'!$K$14)</f>
        <v>28.069276751666468</v>
      </c>
      <c r="K66" s="506">
        <f>K55*'Wskaźniki makroekonomiczne'!$V$51*('Zmiany klimatyczne(CO2)'!$V$14/'Zmiany klimatyczne(CO2)'!$K$14)</f>
        <v>2.1591751347435744</v>
      </c>
      <c r="L66" s="506">
        <f>L55*'Wskaźniki makroekonomiczne'!$V$51*('Zmiany klimatyczne(CO2)'!$V$14/'Zmiany klimatyczne(CO2)'!$K$14)</f>
        <v>6.4775254042307235</v>
      </c>
      <c r="M66" s="506">
        <f>M55*'Wskaźniki makroekonomiczne'!$V$51*('Zmiany klimatyczne(CO2)'!$V$14/'Zmiany klimatyczne(CO2)'!$K$14)</f>
        <v>2.720560669776904</v>
      </c>
    </row>
    <row r="67" spans="1:13" ht="15">
      <c r="A67" s="30" t="s">
        <v>101</v>
      </c>
      <c r="B67" s="506">
        <f>B56*'Wskaźniki makroekonomiczne'!$V$51</f>
        <v>6.09339280839359</v>
      </c>
      <c r="C67" s="506">
        <f>C56*'Wskaźniki makroekonomiczne'!$V$51</f>
        <v>5.7349579373116146</v>
      </c>
      <c r="D67" s="506">
        <f>D56*'Wskaźniki makroekonomiczne'!$V$51</f>
        <v>51.614621435804537</v>
      </c>
      <c r="E67" s="506">
        <f>E56*'Wskaźniki makroekonomiczne'!$V$51</f>
        <v>7.1686974216395178</v>
      </c>
      <c r="F67" s="506">
        <f>F56*'Wskaźniki makroekonomiczne'!$V$51</f>
        <v>4.3012184529837096</v>
      </c>
      <c r="G67" s="506">
        <f>G56*'Wskaźniki makroekonomiczne'!$V$51</f>
        <v>3.5843487108197589</v>
      </c>
      <c r="H67" s="506">
        <f>H56*'Wskaźniki makroekonomiczne'!$V$51</f>
        <v>22.58139687816448</v>
      </c>
      <c r="I67" s="506">
        <f>I56*'Wskaźniki makroekonomiczne'!$V$51</f>
        <v>6.4518276794755671</v>
      </c>
      <c r="J67" s="506">
        <f>J56*'Wskaźniki makroekonomiczne'!$V$51</f>
        <v>8.9608717770493964</v>
      </c>
      <c r="K67" s="506">
        <f>K56*'Wskaźniki makroekonomiczne'!$V$51</f>
        <v>3.5843487108197589</v>
      </c>
      <c r="L67" s="506">
        <f>L56*'Wskaźniki makroekonomiczne'!$V$51</f>
        <v>0</v>
      </c>
      <c r="M67" s="506">
        <f>M56*'Wskaźniki makroekonomiczne'!$V$51</f>
        <v>0</v>
      </c>
    </row>
    <row r="68" spans="1:13" ht="15">
      <c r="A68" s="90" t="s">
        <v>179</v>
      </c>
      <c r="B68" s="506">
        <f>B57*'Wskaźniki makroekonomiczne'!$V$51</f>
        <v>72.618904881208323</v>
      </c>
      <c r="C68" s="506">
        <f>C57*'Wskaźniki makroekonomiczne'!$V$51</f>
        <v>31.219677271240098</v>
      </c>
      <c r="D68" s="506">
        <f>D57*'Wskaźniki makroekonomiczne'!$V$51</f>
        <v>60.647180187070326</v>
      </c>
      <c r="E68" s="506">
        <f>E57*'Wskaźniki makroekonomiczne'!$V$51</f>
        <v>68.174312479791823</v>
      </c>
      <c r="F68" s="506">
        <f>F57*'Wskaźniki makroekonomiczne'!$V$51</f>
        <v>0</v>
      </c>
      <c r="G68" s="506">
        <f>G57*'Wskaźniki makroekonomiczne'!$V$51</f>
        <v>0</v>
      </c>
      <c r="H68" s="506">
        <f>H57*'Wskaźniki makroekonomiczne'!$V$51</f>
        <v>149.18059334431837</v>
      </c>
      <c r="I68" s="506">
        <f>I57*'Wskaźniki makroekonomiczne'!$V$51</f>
        <v>49.679073131961857</v>
      </c>
      <c r="J68" s="506">
        <f>J57*'Wskaźniki makroekonomiczne'!$V$51</f>
        <v>64.339059359214673</v>
      </c>
      <c r="K68" s="506">
        <f>K57*'Wskaźniki makroekonomiczne'!$V$51</f>
        <v>0</v>
      </c>
      <c r="L68" s="506">
        <f>L57*'Wskaźniki makroekonomiczne'!$V$51</f>
        <v>0</v>
      </c>
      <c r="M68" s="506">
        <f>M57*'Wskaźniki makroekonomiczne'!$V$51</f>
        <v>0</v>
      </c>
    </row>
    <row r="69" spans="1:13"/>
    <row r="70" spans="1:13" ht="15">
      <c r="A70" s="203" t="s">
        <v>217</v>
      </c>
    </row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</sheetData>
  <mergeCells count="21">
    <mergeCell ref="A4:A7"/>
    <mergeCell ref="A24:A27"/>
    <mergeCell ref="A49:A52"/>
    <mergeCell ref="A60:A63"/>
    <mergeCell ref="A35:A36"/>
    <mergeCell ref="B24:G24"/>
    <mergeCell ref="H24:M24"/>
    <mergeCell ref="B25:E25"/>
    <mergeCell ref="H25:J25"/>
    <mergeCell ref="B4:G4"/>
    <mergeCell ref="H4:M4"/>
    <mergeCell ref="B5:E5"/>
    <mergeCell ref="H5:J5"/>
    <mergeCell ref="B60:G60"/>
    <mergeCell ref="B61:E61"/>
    <mergeCell ref="H60:M60"/>
    <mergeCell ref="H61:J61"/>
    <mergeCell ref="B49:G49"/>
    <mergeCell ref="H49:M49"/>
    <mergeCell ref="B50:E50"/>
    <mergeCell ref="H50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6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0" defaultRowHeight="12.75" zeroHeight="1" outlineLevelRow="1"/>
  <cols>
    <col min="1" max="1" width="25.625" style="1" customWidth="1"/>
    <col min="2" max="44" width="9" style="1" customWidth="1"/>
    <col min="45" max="45" width="10.25" style="1" bestFit="1" customWidth="1"/>
    <col min="46" max="61" width="9" style="1" customWidth="1"/>
    <col min="62" max="16384" width="9" style="1" hidden="1"/>
  </cols>
  <sheetData>
    <row r="1" spans="1:61" s="41" customFormat="1" ht="20.100000000000001" customHeight="1">
      <c r="A1" s="91" t="s">
        <v>150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117" customFormat="1" ht="15" customHeight="1">
      <c r="A2" s="116"/>
      <c r="B2" s="39"/>
      <c r="C2" s="133"/>
      <c r="D2" s="133"/>
      <c r="E2" s="133"/>
      <c r="F2" s="133"/>
      <c r="G2" s="133"/>
      <c r="H2" s="133"/>
      <c r="I2" s="133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61" s="117" customFormat="1" ht="15" customHeight="1">
      <c r="A3" s="6" t="s">
        <v>240</v>
      </c>
      <c r="B3" s="39"/>
      <c r="C3" s="133"/>
      <c r="D3" s="133"/>
      <c r="E3" s="133"/>
      <c r="F3" s="133"/>
      <c r="G3" s="133"/>
      <c r="H3" s="133"/>
      <c r="I3" s="13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61" s="117" customFormat="1" ht="30">
      <c r="A4" s="210" t="s">
        <v>235</v>
      </c>
      <c r="B4" s="222" t="s">
        <v>232</v>
      </c>
      <c r="C4" s="222" t="s">
        <v>248</v>
      </c>
      <c r="D4" s="222" t="s">
        <v>249</v>
      </c>
      <c r="E4" s="222" t="s">
        <v>232</v>
      </c>
      <c r="G4" s="133"/>
      <c r="H4" s="133"/>
      <c r="I4" s="13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61" s="117" customFormat="1" ht="15">
      <c r="A5" s="234" t="s">
        <v>244</v>
      </c>
      <c r="B5" s="233" t="s">
        <v>242</v>
      </c>
      <c r="C5" s="233" t="s">
        <v>243</v>
      </c>
      <c r="D5" s="233" t="s">
        <v>243</v>
      </c>
      <c r="E5" s="233" t="s">
        <v>245</v>
      </c>
      <c r="G5" s="133"/>
      <c r="H5" s="133"/>
      <c r="I5" s="13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61" s="117" customFormat="1" ht="15" customHeight="1">
      <c r="A6" s="211" t="s">
        <v>151</v>
      </c>
      <c r="B6" s="223"/>
      <c r="C6" s="224" t="str">
        <f>IF(SUM(C7:C9)=$C$29,"—",IF(SUM(C7:C9)&lt;$C$29,$C$30,$C$31))</f>
        <v>—</v>
      </c>
      <c r="D6" s="224"/>
      <c r="E6" s="216">
        <f>SUMPRODUCT(C7:C9,B7:B9)</f>
        <v>12.87</v>
      </c>
      <c r="G6" s="133"/>
      <c r="H6" s="133"/>
      <c r="I6" s="13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61" s="117" customFormat="1" ht="15" customHeight="1">
      <c r="A7" s="213" t="s">
        <v>234</v>
      </c>
      <c r="B7" s="205">
        <v>17.72</v>
      </c>
      <c r="C7" s="218">
        <v>0</v>
      </c>
      <c r="D7" s="227"/>
      <c r="E7" s="228"/>
      <c r="G7" s="133"/>
      <c r="H7" s="133"/>
      <c r="I7" s="13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61" s="117" customFormat="1" ht="15" customHeight="1">
      <c r="A8" s="214" t="s">
        <v>53</v>
      </c>
      <c r="B8" s="220">
        <v>10.33</v>
      </c>
      <c r="C8" s="219">
        <f>100%-C9-C7</f>
        <v>0</v>
      </c>
      <c r="D8" s="229"/>
      <c r="E8" s="230"/>
      <c r="G8" s="133"/>
      <c r="H8" s="133"/>
      <c r="I8" s="13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61" s="117" customFormat="1" ht="15" customHeight="1">
      <c r="A9" s="215" t="s">
        <v>233</v>
      </c>
      <c r="B9" s="206">
        <v>12.87</v>
      </c>
      <c r="C9" s="221">
        <v>1</v>
      </c>
      <c r="D9" s="231"/>
      <c r="E9" s="232"/>
      <c r="G9" s="133"/>
      <c r="H9" s="133"/>
      <c r="I9" s="13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61" s="117" customFormat="1" ht="15" customHeight="1">
      <c r="A10" s="211" t="s">
        <v>236</v>
      </c>
      <c r="B10" s="223"/>
      <c r="C10" s="224"/>
      <c r="D10" s="224" t="str">
        <f>IF(SUM(D11,D15)=$C$29,"—",IF(SUM(D11,D15)&lt;$C$29,$C$30,$C$31))</f>
        <v>—</v>
      </c>
      <c r="E10" s="216">
        <f>D11*E11+D15*E15</f>
        <v>5.2200000000000006</v>
      </c>
      <c r="G10" s="133"/>
      <c r="H10" s="133"/>
      <c r="I10" s="13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61" s="117" customFormat="1" ht="15" customHeight="1">
      <c r="A11" s="212" t="s">
        <v>237</v>
      </c>
      <c r="B11" s="226"/>
      <c r="C11" s="225" t="str">
        <f>IF(SUM(C12:C14)=$C$29,"—",IF(SUM(C12:C14)&lt;$C$29,$C$30,$C$31))</f>
        <v>—</v>
      </c>
      <c r="D11" s="217">
        <v>0.8</v>
      </c>
      <c r="E11" s="111">
        <f>SUMPRODUCT(C12:C14,B12:B14)</f>
        <v>4.9400000000000004</v>
      </c>
      <c r="G11" s="133"/>
      <c r="H11" s="133"/>
      <c r="I11" s="13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61" s="117" customFormat="1" ht="15" customHeight="1">
      <c r="A12" s="213" t="s">
        <v>234</v>
      </c>
      <c r="B12" s="205">
        <v>7.36</v>
      </c>
      <c r="C12" s="218">
        <v>0</v>
      </c>
      <c r="D12" s="227"/>
      <c r="E12" s="228"/>
      <c r="G12" s="133"/>
      <c r="H12" s="133"/>
      <c r="I12" s="13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61" s="117" customFormat="1" ht="15" customHeight="1">
      <c r="A13" s="214" t="s">
        <v>53</v>
      </c>
      <c r="B13" s="220">
        <v>3.55</v>
      </c>
      <c r="C13" s="219">
        <f>100%-C14-C12</f>
        <v>0</v>
      </c>
      <c r="D13" s="229"/>
      <c r="E13" s="230"/>
      <c r="G13" s="133"/>
      <c r="H13" s="133"/>
      <c r="I13" s="13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61" s="117" customFormat="1" ht="15" customHeight="1">
      <c r="A14" s="215" t="s">
        <v>233</v>
      </c>
      <c r="B14" s="206">
        <v>4.9400000000000004</v>
      </c>
      <c r="C14" s="221">
        <v>1</v>
      </c>
      <c r="D14" s="231"/>
      <c r="E14" s="232"/>
      <c r="G14" s="133"/>
      <c r="H14" s="133"/>
      <c r="I14" s="133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61" s="117" customFormat="1" ht="15" customHeight="1">
      <c r="A15" s="212" t="s">
        <v>238</v>
      </c>
      <c r="B15" s="226"/>
      <c r="C15" s="225" t="str">
        <f>IF(SUM(C16:C18)=$C$29,"—",IF(SUM(C16:C18)&lt;$C$29,$C$30,$C$31))</f>
        <v>—</v>
      </c>
      <c r="D15" s="217">
        <f>(100%-D11)</f>
        <v>0.19999999999999996</v>
      </c>
      <c r="E15" s="111">
        <f>SUMPRODUCT(C16:C18,B16:B18)</f>
        <v>6.34</v>
      </c>
      <c r="G15" s="133"/>
      <c r="H15" s="133"/>
      <c r="I15" s="133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61" s="117" customFormat="1" ht="15" customHeight="1">
      <c r="A16" s="213" t="s">
        <v>234</v>
      </c>
      <c r="B16" s="205">
        <v>9.4600000000000009</v>
      </c>
      <c r="C16" s="218">
        <v>0</v>
      </c>
      <c r="D16" s="227"/>
      <c r="E16" s="228"/>
      <c r="G16" s="133"/>
      <c r="H16" s="133"/>
      <c r="I16" s="13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117" customFormat="1" ht="15" customHeight="1">
      <c r="A17" s="214" t="s">
        <v>53</v>
      </c>
      <c r="B17" s="220">
        <v>4.5599999999999996</v>
      </c>
      <c r="C17" s="219">
        <f>100%-C18-C16</f>
        <v>0</v>
      </c>
      <c r="D17" s="229"/>
      <c r="E17" s="230"/>
      <c r="G17" s="133"/>
      <c r="H17" s="133"/>
      <c r="I17" s="133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117" customFormat="1" ht="15" customHeight="1">
      <c r="A18" s="215" t="s">
        <v>233</v>
      </c>
      <c r="B18" s="206">
        <v>6.34</v>
      </c>
      <c r="C18" s="221">
        <v>1</v>
      </c>
      <c r="D18" s="231"/>
      <c r="E18" s="232"/>
      <c r="G18" s="133"/>
      <c r="H18" s="133"/>
      <c r="I18" s="133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s="117" customFormat="1" ht="15" customHeight="1">
      <c r="A19" s="211" t="s">
        <v>239</v>
      </c>
      <c r="B19" s="223"/>
      <c r="C19" s="224"/>
      <c r="D19" s="224" t="str">
        <f>IF(SUM(D20,D24)=$C$29,"—",IF(SUM(D20,D24)&lt;$C$29,$C$30,$C$31))</f>
        <v>—</v>
      </c>
      <c r="E19" s="216">
        <f>D20*E20+D24*E24</f>
        <v>4.8479999999999999</v>
      </c>
      <c r="G19" s="133"/>
      <c r="H19" s="133"/>
      <c r="I19" s="133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117" customFormat="1" ht="15" customHeight="1">
      <c r="A20" s="212" t="s">
        <v>237</v>
      </c>
      <c r="B20" s="226"/>
      <c r="C20" s="225" t="str">
        <f>IF(SUM(C21:C23)=$C$29,"—",IF(SUM(C21:C23)&lt;$C$29,$C$30,$C$31))</f>
        <v>—</v>
      </c>
      <c r="D20" s="217">
        <v>0.4</v>
      </c>
      <c r="E20" s="111">
        <f>SUMPRODUCT(C21:C23,B21:B23)</f>
        <v>4.1399999999999997</v>
      </c>
      <c r="G20" s="133"/>
      <c r="H20" s="133"/>
      <c r="I20" s="133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s="117" customFormat="1" ht="15" customHeight="1">
      <c r="A21" s="213" t="s">
        <v>234</v>
      </c>
      <c r="B21" s="205">
        <v>6.17</v>
      </c>
      <c r="C21" s="218">
        <v>0</v>
      </c>
      <c r="D21" s="227"/>
      <c r="E21" s="228"/>
      <c r="G21" s="133"/>
      <c r="H21" s="133"/>
      <c r="I21" s="133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117" customFormat="1" ht="15" customHeight="1">
      <c r="A22" s="214" t="s">
        <v>53</v>
      </c>
      <c r="B22" s="220">
        <v>2.97</v>
      </c>
      <c r="C22" s="219">
        <f>100%-C23-C21</f>
        <v>0</v>
      </c>
      <c r="D22" s="229"/>
      <c r="E22" s="230"/>
      <c r="G22" s="133"/>
      <c r="H22" s="133"/>
      <c r="I22" s="133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s="117" customFormat="1" ht="15" customHeight="1">
      <c r="A23" s="215" t="s">
        <v>233</v>
      </c>
      <c r="B23" s="206">
        <v>4.1399999999999997</v>
      </c>
      <c r="C23" s="221">
        <v>1</v>
      </c>
      <c r="D23" s="231"/>
      <c r="E23" s="232"/>
      <c r="G23" s="133"/>
      <c r="H23" s="133"/>
      <c r="I23" s="13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117" customFormat="1" ht="15" customHeight="1">
      <c r="A24" s="212" t="s">
        <v>238</v>
      </c>
      <c r="B24" s="226"/>
      <c r="C24" s="225" t="str">
        <f>IF(SUM(C25:C27)=$C$29,"—",IF(SUM(C25:C27)&lt;$C$29,$C$30,$C$31))</f>
        <v>—</v>
      </c>
      <c r="D24" s="217">
        <f>(100%-D20)</f>
        <v>0.6</v>
      </c>
      <c r="E24" s="111">
        <f>SUMPRODUCT(C25:C27,B25:B27)</f>
        <v>5.32</v>
      </c>
      <c r="G24" s="133"/>
      <c r="H24" s="133"/>
      <c r="I24" s="13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s="117" customFormat="1" ht="15" customHeight="1">
      <c r="A25" s="213" t="s">
        <v>234</v>
      </c>
      <c r="B25" s="205">
        <v>7.93</v>
      </c>
      <c r="C25" s="218">
        <v>0</v>
      </c>
      <c r="D25" s="227"/>
      <c r="E25" s="228"/>
      <c r="G25" s="133"/>
      <c r="H25" s="133"/>
      <c r="I25" s="133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s="117" customFormat="1" ht="15" customHeight="1">
      <c r="A26" s="214" t="s">
        <v>53</v>
      </c>
      <c r="B26" s="220">
        <v>3.82</v>
      </c>
      <c r="C26" s="219">
        <f>100%-C27-C25</f>
        <v>0</v>
      </c>
      <c r="D26" s="229"/>
      <c r="E26" s="230"/>
      <c r="G26" s="133"/>
      <c r="H26" s="133"/>
      <c r="I26" s="133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s="117" customFormat="1" ht="15" customHeight="1">
      <c r="A27" s="215" t="s">
        <v>233</v>
      </c>
      <c r="B27" s="206">
        <v>5.32</v>
      </c>
      <c r="C27" s="221">
        <v>1</v>
      </c>
      <c r="D27" s="231"/>
      <c r="E27" s="232"/>
      <c r="G27" s="133"/>
      <c r="H27" s="133"/>
      <c r="I27" s="133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s="117" customFormat="1" ht="15" customHeight="1">
      <c r="A28" s="174" t="s">
        <v>211</v>
      </c>
      <c r="B28" s="39"/>
      <c r="C28" s="133"/>
      <c r="D28" s="133"/>
      <c r="E28" s="133"/>
      <c r="F28" s="133"/>
      <c r="G28" s="133"/>
      <c r="H28" s="133"/>
      <c r="I28" s="133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s="117" customFormat="1" ht="15" hidden="1" customHeight="1" outlineLevel="1">
      <c r="A29" s="174"/>
      <c r="B29" s="39"/>
      <c r="C29" s="235">
        <v>1</v>
      </c>
      <c r="D29" s="133"/>
      <c r="E29" s="133"/>
      <c r="F29" s="133"/>
      <c r="G29" s="133"/>
      <c r="H29" s="133"/>
      <c r="I29" s="133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s="117" customFormat="1" ht="15" hidden="1" customHeight="1" outlineLevel="1">
      <c r="A30" s="174"/>
      <c r="B30" s="39"/>
      <c r="C30" s="133" t="s">
        <v>246</v>
      </c>
      <c r="D30" s="133"/>
      <c r="E30" s="133"/>
      <c r="F30" s="133"/>
      <c r="G30" s="133"/>
      <c r="H30" s="133"/>
      <c r="I30" s="133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117" customFormat="1" ht="15" hidden="1" customHeight="1" outlineLevel="1">
      <c r="A31" s="174"/>
      <c r="B31" s="39"/>
      <c r="C31" s="133" t="s">
        <v>247</v>
      </c>
      <c r="D31" s="133"/>
      <c r="E31" s="133"/>
      <c r="F31" s="133"/>
      <c r="G31" s="133"/>
      <c r="H31" s="133"/>
      <c r="I31" s="133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117" customFormat="1" ht="15" customHeight="1" collapsed="1">
      <c r="A32" s="116"/>
      <c r="B32" s="39"/>
      <c r="C32" s="133"/>
      <c r="D32" s="133"/>
      <c r="E32" s="133"/>
      <c r="F32" s="133"/>
      <c r="G32" s="133"/>
      <c r="H32" s="133"/>
      <c r="I32" s="133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61" s="117" customFormat="1" ht="15" customHeight="1">
      <c r="A33" s="6" t="s">
        <v>207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61" s="117" customFormat="1" ht="15" customHeight="1">
      <c r="A34" s="149" t="s">
        <v>182</v>
      </c>
      <c r="B34" s="236" t="s">
        <v>253</v>
      </c>
      <c r="C34" s="237">
        <f>'Wskaźniki makroekonomiczne'!C1</f>
        <v>2002</v>
      </c>
      <c r="D34" s="31">
        <f>C34+1</f>
        <v>2003</v>
      </c>
      <c r="E34" s="31">
        <f t="shared" ref="E34:BI34" si="0">D34+1</f>
        <v>2004</v>
      </c>
      <c r="F34" s="31">
        <f t="shared" si="0"/>
        <v>2005</v>
      </c>
      <c r="G34" s="31">
        <f t="shared" si="0"/>
        <v>2006</v>
      </c>
      <c r="H34" s="31">
        <f t="shared" si="0"/>
        <v>2007</v>
      </c>
      <c r="I34" s="31">
        <f t="shared" si="0"/>
        <v>2008</v>
      </c>
      <c r="J34" s="31">
        <f t="shared" si="0"/>
        <v>2009</v>
      </c>
      <c r="K34" s="31">
        <f t="shared" si="0"/>
        <v>2010</v>
      </c>
      <c r="L34" s="31">
        <f t="shared" si="0"/>
        <v>2011</v>
      </c>
      <c r="M34" s="31">
        <f t="shared" si="0"/>
        <v>2012</v>
      </c>
      <c r="N34" s="31">
        <f t="shared" si="0"/>
        <v>2013</v>
      </c>
      <c r="O34" s="31">
        <f t="shared" si="0"/>
        <v>2014</v>
      </c>
      <c r="P34" s="31">
        <f t="shared" si="0"/>
        <v>2015</v>
      </c>
      <c r="Q34" s="31">
        <f t="shared" si="0"/>
        <v>2016</v>
      </c>
      <c r="R34" s="31">
        <f t="shared" si="0"/>
        <v>2017</v>
      </c>
      <c r="S34" s="31">
        <f t="shared" si="0"/>
        <v>2018</v>
      </c>
      <c r="T34" s="31">
        <f t="shared" si="0"/>
        <v>2019</v>
      </c>
      <c r="U34" s="31">
        <f t="shared" si="0"/>
        <v>2020</v>
      </c>
      <c r="V34" s="31">
        <f t="shared" si="0"/>
        <v>2021</v>
      </c>
      <c r="W34" s="31">
        <f t="shared" si="0"/>
        <v>2022</v>
      </c>
      <c r="X34" s="31">
        <f t="shared" si="0"/>
        <v>2023</v>
      </c>
      <c r="Y34" s="31">
        <f t="shared" si="0"/>
        <v>2024</v>
      </c>
      <c r="Z34" s="31">
        <f t="shared" si="0"/>
        <v>2025</v>
      </c>
      <c r="AA34" s="31">
        <f t="shared" si="0"/>
        <v>2026</v>
      </c>
      <c r="AB34" s="31">
        <f t="shared" si="0"/>
        <v>2027</v>
      </c>
      <c r="AC34" s="31">
        <f t="shared" si="0"/>
        <v>2028</v>
      </c>
      <c r="AD34" s="31">
        <f t="shared" si="0"/>
        <v>2029</v>
      </c>
      <c r="AE34" s="31">
        <f t="shared" si="0"/>
        <v>2030</v>
      </c>
      <c r="AF34" s="31">
        <f t="shared" si="0"/>
        <v>2031</v>
      </c>
      <c r="AG34" s="31">
        <f t="shared" si="0"/>
        <v>2032</v>
      </c>
      <c r="AH34" s="31">
        <f t="shared" si="0"/>
        <v>2033</v>
      </c>
      <c r="AI34" s="31">
        <f t="shared" si="0"/>
        <v>2034</v>
      </c>
      <c r="AJ34" s="31">
        <f t="shared" si="0"/>
        <v>2035</v>
      </c>
      <c r="AK34" s="31">
        <f t="shared" si="0"/>
        <v>2036</v>
      </c>
      <c r="AL34" s="31">
        <f t="shared" si="0"/>
        <v>2037</v>
      </c>
      <c r="AM34" s="31">
        <f t="shared" si="0"/>
        <v>2038</v>
      </c>
      <c r="AN34" s="31">
        <f t="shared" si="0"/>
        <v>2039</v>
      </c>
      <c r="AO34" s="31">
        <f t="shared" si="0"/>
        <v>2040</v>
      </c>
      <c r="AP34" s="31">
        <f t="shared" si="0"/>
        <v>2041</v>
      </c>
      <c r="AQ34" s="31">
        <f t="shared" si="0"/>
        <v>2042</v>
      </c>
      <c r="AR34" s="31">
        <f t="shared" si="0"/>
        <v>2043</v>
      </c>
      <c r="AS34" s="31">
        <f t="shared" si="0"/>
        <v>2044</v>
      </c>
      <c r="AT34" s="31">
        <f t="shared" si="0"/>
        <v>2045</v>
      </c>
      <c r="AU34" s="31">
        <f t="shared" si="0"/>
        <v>2046</v>
      </c>
      <c r="AV34" s="31">
        <f t="shared" si="0"/>
        <v>2047</v>
      </c>
      <c r="AW34" s="31">
        <f t="shared" si="0"/>
        <v>2048</v>
      </c>
      <c r="AX34" s="31">
        <f t="shared" si="0"/>
        <v>2049</v>
      </c>
      <c r="AY34" s="31">
        <f t="shared" si="0"/>
        <v>2050</v>
      </c>
      <c r="AZ34" s="31">
        <f t="shared" si="0"/>
        <v>2051</v>
      </c>
      <c r="BA34" s="31">
        <f t="shared" si="0"/>
        <v>2052</v>
      </c>
      <c r="BB34" s="31">
        <f t="shared" si="0"/>
        <v>2053</v>
      </c>
      <c r="BC34" s="31">
        <f t="shared" si="0"/>
        <v>2054</v>
      </c>
      <c r="BD34" s="31">
        <f t="shared" si="0"/>
        <v>2055</v>
      </c>
      <c r="BE34" s="31">
        <f t="shared" si="0"/>
        <v>2056</v>
      </c>
      <c r="BF34" s="31">
        <f t="shared" si="0"/>
        <v>2057</v>
      </c>
      <c r="BG34" s="31">
        <f t="shared" si="0"/>
        <v>2058</v>
      </c>
      <c r="BH34" s="31">
        <f t="shared" si="0"/>
        <v>2059</v>
      </c>
      <c r="BI34" s="31">
        <f t="shared" si="0"/>
        <v>2060</v>
      </c>
    </row>
    <row r="35" spans="1:61" s="117" customFormat="1" ht="15" customHeight="1">
      <c r="A35" s="150" t="s">
        <v>50</v>
      </c>
      <c r="B35" s="209"/>
      <c r="C35" s="356">
        <f>E6*'Wskaźniki makroekonomiczne'!C$25</f>
        <v>49.644737999999997</v>
      </c>
      <c r="D35" s="357">
        <f>C35*'Wskaźniki makroekonomiczne'!D$42</f>
        <v>50.867754690317135</v>
      </c>
      <c r="E35" s="7">
        <f>D35*'Wskaźniki makroekonomiczne'!E$42</f>
        <v>54.017048516340466</v>
      </c>
      <c r="F35" s="7">
        <f>E35*'Wskaźniki makroekonomiczne'!F$42</f>
        <v>56.171941321656718</v>
      </c>
      <c r="G35" s="7">
        <f>F35*'Wskaźniki makroekonomiczne'!G$42</f>
        <v>58.639131412041074</v>
      </c>
      <c r="H35" s="7">
        <f>G35*'Wskaźniki makroekonomiczne'!H$42</f>
        <v>62.300116660087205</v>
      </c>
      <c r="I35" s="7">
        <f>H35*'Wskaźniki makroekonomiczne'!I$42</f>
        <v>66.279247044668665</v>
      </c>
      <c r="J35" s="7">
        <f>I35*'Wskaźniki makroekonomiczne'!J$42</f>
        <v>69.894648842679985</v>
      </c>
      <c r="K35" s="7">
        <f>J35*'Wskaźniki makroekonomiczne'!K$42</f>
        <v>73.026094916135648</v>
      </c>
      <c r="L35" s="7">
        <f>K35*'Wskaźniki makroekonomiczne'!L$42</f>
        <v>77.694689687025075</v>
      </c>
      <c r="M35" s="7">
        <f>L35*'Wskaźniki makroekonomiczne'!M$42</f>
        <v>81.093163574715405</v>
      </c>
      <c r="N35" s="7">
        <f>M35*'Wskaźniki makroekonomiczne'!N$42</f>
        <v>82.191928502040767</v>
      </c>
      <c r="O35" s="7">
        <f>N35*'Wskaźniki makroekonomiczne'!O$42</f>
        <v>83.673402046391274</v>
      </c>
      <c r="P35" s="7">
        <f>O35*'Wskaźniki makroekonomiczne'!P$42</f>
        <v>84.834409021523982</v>
      </c>
      <c r="Q35" s="7">
        <f>P35*'Wskaźniki makroekonomiczne'!Q$42</f>
        <v>85.977187086584323</v>
      </c>
      <c r="R35" s="7">
        <f>Q35*'Wskaźniki makroekonomiczne'!R$42</f>
        <v>89.449257081218235</v>
      </c>
      <c r="S35" s="7">
        <f>R35*'Wskaźniki makroekonomiczne'!S$42</f>
        <v>92.9681913494166</v>
      </c>
      <c r="T35" s="7">
        <f>S35*'Wskaźniki makroekonomiczne'!T$42</f>
        <v>97.152811964816095</v>
      </c>
      <c r="U35" s="7">
        <f>T35*'Wskaźniki makroekonomiczne'!U$42</f>
        <v>99.635837977288745</v>
      </c>
      <c r="V35" s="7">
        <f>U35*'Wskaźniki makroekonomiczne'!V$42</f>
        <v>107.9239895230271</v>
      </c>
      <c r="W35" s="7">
        <f>V35*'Wskaźniki makroekonomiczne'!W$42</f>
        <v>110.08201715497231</v>
      </c>
      <c r="X35" s="7">
        <f>W35*'Wskaźniki makroekonomiczne'!X$42</f>
        <v>111.96142187780265</v>
      </c>
      <c r="Y35" s="7">
        <f>X35*'Wskaźniki makroekonomiczne'!Y$42</f>
        <v>113.7707919516055</v>
      </c>
      <c r="Z35" s="7">
        <f>Y35*'Wskaźniki makroekonomiczne'!Z$42</f>
        <v>115.67696763930859</v>
      </c>
      <c r="AA35" s="7">
        <f>Z35*'Wskaźniki makroekonomiczne'!AA$42</f>
        <v>117.56790323282186</v>
      </c>
      <c r="AB35" s="7">
        <f>AA35*'Wskaźniki makroekonomiczne'!AB$42</f>
        <v>119.50079750928072</v>
      </c>
      <c r="AC35" s="7">
        <f>AB35*'Wskaźniki makroekonomiczne'!AC$42</f>
        <v>121.41669661571517</v>
      </c>
      <c r="AD35" s="7">
        <f>AC35*'Wskaźniki makroekonomiczne'!AD$42</f>
        <v>123.31347457276712</v>
      </c>
      <c r="AE35" s="7">
        <f>AD35*'Wskaźniki makroekonomiczne'!AE$42</f>
        <v>125.18889959123079</v>
      </c>
      <c r="AF35" s="7">
        <f>AE35*'Wskaźniki makroekonomiczne'!AF$42</f>
        <v>127.10524277878193</v>
      </c>
      <c r="AG35" s="7">
        <f>AF35*'Wskaźniki makroekonomiczne'!AG$42</f>
        <v>128.99895849826123</v>
      </c>
      <c r="AH35" s="7">
        <f>AG35*'Wskaźniki makroekonomiczne'!AH$42</f>
        <v>130.9320066507459</v>
      </c>
      <c r="AI35" s="7">
        <f>AH35*'Wskaźniki makroekonomiczne'!AI$42</f>
        <v>132.83855593155829</v>
      </c>
      <c r="AJ35" s="7">
        <f>AI35*'Wskaźniki makroekonomiczne'!AJ$42</f>
        <v>134.71527000081434</v>
      </c>
      <c r="AK35" s="7">
        <f>AJ35*'Wskaźniki makroekonomiczne'!AK$42</f>
        <v>136.56000907107784</v>
      </c>
      <c r="AL35" s="7">
        <f>AK35*'Wskaźniki makroekonomiczne'!AL$42</f>
        <v>138.36959382692334</v>
      </c>
      <c r="AM35" s="7">
        <f>AL35*'Wskaźniki makroekonomiczne'!AM$42</f>
        <v>140.14085729836867</v>
      </c>
      <c r="AN35" s="7">
        <f>AM35*'Wskaźniki makroekonomiczne'!AN$42</f>
        <v>141.87053511766891</v>
      </c>
      <c r="AO35" s="7">
        <f>AN35*'Wskaźniki makroekonomiczne'!AO$42</f>
        <v>143.62722350081651</v>
      </c>
      <c r="AP35" s="7">
        <f>AO35*'Wskaźniki makroekonomiczne'!AP$42</f>
        <v>145.26579871494405</v>
      </c>
      <c r="AQ35" s="7">
        <f>AP35*'Wskaźniki makroekonomiczne'!AQ$42</f>
        <v>146.92751723963588</v>
      </c>
      <c r="AR35" s="7">
        <f>AQ35*'Wskaźniki makroekonomiczne'!AR$42</f>
        <v>148.61204104192635</v>
      </c>
      <c r="AS35" s="7">
        <f>AR35*'Wskaźniki makroekonomiczne'!AS$42</f>
        <v>150.24508947745841</v>
      </c>
      <c r="AT35" s="7">
        <f>AS35*'Wskaźniki makroekonomiczne'!AT$42</f>
        <v>151.8241768103511</v>
      </c>
      <c r="AU35" s="7">
        <f>AT35*'Wskaźniki makroekonomiczne'!AU$42</f>
        <v>153.3468808195276</v>
      </c>
      <c r="AV35" s="7">
        <f>AU35*'Wskaźniki makroekonomiczne'!AV$42</f>
        <v>154.88823344513304</v>
      </c>
      <c r="AW35" s="7">
        <f>AV35*'Wskaźniki makroekonomiczne'!AW$42</f>
        <v>156.44768604127106</v>
      </c>
      <c r="AX35" s="7">
        <f>AW35*'Wskaźniki makroekonomiczne'!AX$42</f>
        <v>158.02523169403707</v>
      </c>
      <c r="AY35" s="7">
        <f>AX35*'Wskaźniki makroekonomiczne'!AY$42</f>
        <v>159.54098901363537</v>
      </c>
      <c r="AZ35" s="7">
        <f>AY35*'Wskaźniki makroekonomiczne'!AZ$42</f>
        <v>161.05798043781667</v>
      </c>
      <c r="BA35" s="7">
        <f>AZ35*'Wskaźniki makroekonomiczne'!BA$42</f>
        <v>162.58939613625668</v>
      </c>
      <c r="BB35" s="7">
        <f>BA35*'Wskaźniki makroekonomiczne'!BB$42</f>
        <v>164.13537326179926</v>
      </c>
      <c r="BC35" s="7">
        <f>BB35*'Wskaźniki makroekonomiczne'!BC$42</f>
        <v>165.69605027140253</v>
      </c>
      <c r="BD35" s="7">
        <f>BC35*'Wskaźniki makroekonomiczne'!BD$42</f>
        <v>167.27156693853908</v>
      </c>
      <c r="BE35" s="7">
        <f>BD35*'Wskaźniki makroekonomiczne'!BE$42</f>
        <v>168.94611395239693</v>
      </c>
      <c r="BF35" s="7">
        <f>BE35*'Wskaźniki makroekonomiczne'!BF$42</f>
        <v>170.63742476988824</v>
      </c>
      <c r="BG35" s="7">
        <f>BF35*'Wskaźniki makroekonomiczne'!BG$42</f>
        <v>172.34566721258503</v>
      </c>
      <c r="BH35" s="7">
        <f>BG35*'Wskaźniki makroekonomiczne'!BH$42</f>
        <v>174.15760997144818</v>
      </c>
      <c r="BI35" s="7">
        <f>BH35*'Wskaźniki makroekonomiczne'!BI$42</f>
        <v>175.98860244948614</v>
      </c>
    </row>
    <row r="36" spans="1:61" s="117" customFormat="1" ht="15" customHeight="1">
      <c r="A36" s="164" t="s">
        <v>210</v>
      </c>
      <c r="B36" s="209"/>
      <c r="C36" s="356">
        <f>E10*'Wskaźniki makroekonomiczne'!C$25</f>
        <v>20.135628000000004</v>
      </c>
      <c r="D36" s="357">
        <f>C36*'Wskaźniki makroekonomiczne'!D$42</f>
        <v>20.631676727541223</v>
      </c>
      <c r="E36" s="7">
        <f>D36*'Wskaźniki makroekonomiczne'!E$42</f>
        <v>21.909012684949289</v>
      </c>
      <c r="F36" s="7">
        <f>E36*'Wskaźniki makroekonomiczne'!F$42</f>
        <v>22.783025151441198</v>
      </c>
      <c r="G36" s="7">
        <f>F36*'Wskaźniki makroekonomiczne'!G$42</f>
        <v>23.783703649639051</v>
      </c>
      <c r="H36" s="7">
        <f>G36*'Wskaźniki makroekonomiczne'!H$42</f>
        <v>25.26857878521021</v>
      </c>
      <c r="I36" s="7">
        <f>H36*'Wskaźniki makroekonomiczne'!I$42</f>
        <v>26.882491808327163</v>
      </c>
      <c r="J36" s="7">
        <f>I36*'Wskaźniki makroekonomiczne'!J$42</f>
        <v>28.348878551576512</v>
      </c>
      <c r="K36" s="7">
        <f>J36*'Wskaźniki makroekonomiczne'!K$42</f>
        <v>29.618975560390695</v>
      </c>
      <c r="L36" s="7">
        <f>K36*'Wskaźniki makroekonomiczne'!L$42</f>
        <v>31.512531481450747</v>
      </c>
      <c r="M36" s="7">
        <f>L36*'Wskaźniki makroekonomiczne'!M$42</f>
        <v>32.890933477856613</v>
      </c>
      <c r="N36" s="7">
        <f>M36*'Wskaźniki makroekonomiczne'!N$42</f>
        <v>33.336586385443127</v>
      </c>
      <c r="O36" s="7">
        <f>N36*'Wskaźniki makroekonomiczne'!O$42</f>
        <v>33.937463767067811</v>
      </c>
      <c r="P36" s="7">
        <f>O36*'Wskaźniki makroekonomiczne'!P$42</f>
        <v>34.40836170103772</v>
      </c>
      <c r="Q36" s="7">
        <f>P36*'Wskaźniki makroekonomiczne'!Q$42</f>
        <v>34.871866091062195</v>
      </c>
      <c r="R36" s="7">
        <f>Q36*'Wskaźniki makroekonomiczne'!R$42</f>
        <v>36.280118256717905</v>
      </c>
      <c r="S36" s="7">
        <f>R36*'Wskaźniki makroekonomiczne'!S$42</f>
        <v>37.707378309553611</v>
      </c>
      <c r="T36" s="7">
        <f>S36*'Wskaźniki makroekonomiczne'!T$42</f>
        <v>39.404637020694665</v>
      </c>
      <c r="U36" s="7">
        <f>T36*'Wskaźniki makroekonomiczne'!U$42</f>
        <v>40.411738480298958</v>
      </c>
      <c r="V36" s="7">
        <f>U36*'Wskaźniki makroekonomiczne'!V$42</f>
        <v>43.773366379969062</v>
      </c>
      <c r="W36" s="7">
        <f>V36*'Wskaźniki makroekonomiczne'!W$42</f>
        <v>44.648650314604183</v>
      </c>
      <c r="X36" s="7">
        <f>W36*'Wskaźniki makroekonomiczne'!X$42</f>
        <v>45.410926356031879</v>
      </c>
      <c r="Y36" s="7">
        <f>X36*'Wskaźniki makroekonomiczne'!Y$42</f>
        <v>46.144796735616254</v>
      </c>
      <c r="Z36" s="7">
        <f>Y36*'Wskaźniki makroekonomiczne'!Z$42</f>
        <v>46.917930930628692</v>
      </c>
      <c r="AA36" s="7">
        <f>Z36*'Wskaźniki makroekonomiczne'!AA$42</f>
        <v>47.684883828697018</v>
      </c>
      <c r="AB36" s="7">
        <f>AA36*'Wskaźniki makroekonomiczne'!AB$42</f>
        <v>48.46885493383418</v>
      </c>
      <c r="AC36" s="7">
        <f>AB36*'Wskaźniki makroekonomiczne'!AC$42</f>
        <v>49.245932893087314</v>
      </c>
      <c r="AD36" s="7">
        <f>AC36*'Wskaźniki makroekonomiczne'!AD$42</f>
        <v>50.015255421122376</v>
      </c>
      <c r="AE36" s="7">
        <f>AD36*'Wskaźniki makroekonomiczne'!AE$42</f>
        <v>50.775917316723024</v>
      </c>
      <c r="AF36" s="7">
        <f>AE36*'Wskaźniki makroekonomiczne'!AF$42</f>
        <v>51.553175392792717</v>
      </c>
      <c r="AG36" s="7">
        <f>AF36*'Wskaźniki makroekonomiczne'!AG$42</f>
        <v>52.321255894399705</v>
      </c>
      <c r="AH36" s="7">
        <f>AG36*'Wskaźniki makroekonomiczne'!AH$42</f>
        <v>53.105289410792089</v>
      </c>
      <c r="AI36" s="7">
        <f>AH36*'Wskaźniki makroekonomiczne'!AI$42</f>
        <v>53.878575133079629</v>
      </c>
      <c r="AJ36" s="7">
        <f>AI36*'Wskaźniki makroekonomiczne'!AJ$42</f>
        <v>54.639759860470193</v>
      </c>
      <c r="AK36" s="7">
        <f>AJ36*'Wskaźniki makroekonomiczne'!AK$42</f>
        <v>55.387975707150488</v>
      </c>
      <c r="AL36" s="7">
        <f>AK36*'Wskaźniki makroekonomiczne'!AL$42</f>
        <v>56.121933160570336</v>
      </c>
      <c r="AM36" s="7">
        <f>AL36*'Wskaźniki makroekonomiczne'!AM$42</f>
        <v>56.84034771542229</v>
      </c>
      <c r="AN36" s="7">
        <f>AM36*'Wskaźniki makroekonomiczne'!AN$42</f>
        <v>57.541895362411196</v>
      </c>
      <c r="AO36" s="7">
        <f>AN36*'Wskaźniki makroekonomiczne'!AO$42</f>
        <v>58.254398342988544</v>
      </c>
      <c r="AP36" s="7">
        <f>AO36*'Wskaźniki makroekonomiczne'!AP$42</f>
        <v>58.918995282984326</v>
      </c>
      <c r="AQ36" s="7">
        <f>AP36*'Wskaźniki makroekonomiczne'!AQ$42</f>
        <v>59.592979020271926</v>
      </c>
      <c r="AR36" s="7">
        <f>AQ36*'Wskaźniki makroekonomiczne'!AR$42</f>
        <v>60.276212450571556</v>
      </c>
      <c r="AS36" s="7">
        <f>AR36*'Wskaźniki makroekonomiczne'!AS$42</f>
        <v>60.938567760088056</v>
      </c>
      <c r="AT36" s="7">
        <f>AS36*'Wskaźniki makroekonomiczne'!AT$42</f>
        <v>61.579036748254325</v>
      </c>
      <c r="AU36" s="7">
        <f>AT36*'Wskaźniki makroekonomiczne'!AU$42</f>
        <v>62.196636975752483</v>
      </c>
      <c r="AV36" s="7">
        <f>AU36*'Wskaźniki makroekonomiczne'!AV$42</f>
        <v>62.8218009777463</v>
      </c>
      <c r="AW36" s="7">
        <f>AV36*'Wskaźniki makroekonomiczne'!AW$42</f>
        <v>63.454306226529553</v>
      </c>
      <c r="AX36" s="7">
        <f>AW36*'Wskaźniki makroekonomiczne'!AX$42</f>
        <v>64.094149917861216</v>
      </c>
      <c r="AY36" s="7">
        <f>AX36*'Wskaźniki makroekonomiczne'!AY$42</f>
        <v>64.708932606929054</v>
      </c>
      <c r="AZ36" s="7">
        <f>AY36*'Wskaźniki makroekonomiczne'!AZ$42</f>
        <v>65.324215841911681</v>
      </c>
      <c r="BA36" s="7">
        <f>AZ36*'Wskaźniki makroekonomiczne'!BA$42</f>
        <v>65.945349481838406</v>
      </c>
      <c r="BB36" s="7">
        <f>BA36*'Wskaźniki makroekonomiczne'!BB$42</f>
        <v>66.572389155135397</v>
      </c>
      <c r="BC36" s="7">
        <f>BB36*'Wskaźniki makroekonomiczne'!BC$42</f>
        <v>67.205391019170293</v>
      </c>
      <c r="BD36" s="7">
        <f>BC36*'Wskaźniki makroekonomiczne'!BD$42</f>
        <v>67.84441176528162</v>
      </c>
      <c r="BE36" s="7">
        <f>BD36*'Wskaźniki makroekonomiczne'!BE$42</f>
        <v>68.523598666007175</v>
      </c>
      <c r="BF36" s="7">
        <f>BE36*'Wskaźniki makroekonomiczne'!BF$42</f>
        <v>69.209584871702944</v>
      </c>
      <c r="BG36" s="7">
        <f>BF36*'Wskaźniki makroekonomiczne'!BG$42</f>
        <v>69.902438449859687</v>
      </c>
      <c r="BH36" s="7">
        <f>BG36*'Wskaźniki makroekonomiczne'!BH$42</f>
        <v>70.637352296111871</v>
      </c>
      <c r="BI36" s="7">
        <f>BH36*'Wskaźniki makroekonomiczne'!BI$42</f>
        <v>71.379992601889512</v>
      </c>
    </row>
    <row r="37" spans="1:61" s="117" customFormat="1" ht="15" customHeight="1">
      <c r="A37" s="151" t="s">
        <v>52</v>
      </c>
      <c r="B37" s="209"/>
      <c r="C37" s="356">
        <f>E19*'Wskaźniki makroekonomiczne'!C$25</f>
        <v>18.700675199999999</v>
      </c>
      <c r="D37" s="357">
        <f>C37*'Wskaźniki makroekonomiczne'!D$42</f>
        <v>19.161373328567013</v>
      </c>
      <c r="E37" s="7">
        <f>D37*'Wskaźniki makroekonomiczne'!E$42</f>
        <v>20.347680746481629</v>
      </c>
      <c r="F37" s="7">
        <f>E37*'Wskaźniki makroekonomiczne'!F$42</f>
        <v>21.159407267085609</v>
      </c>
      <c r="G37" s="7">
        <f>F37*'Wskaźniki makroekonomiczne'!G$42</f>
        <v>22.088773044722235</v>
      </c>
      <c r="H37" s="7">
        <f>G37*'Wskaźniki makroekonomiczne'!H$42</f>
        <v>23.467829492471079</v>
      </c>
      <c r="I37" s="7">
        <f>H37*'Wskaźniki makroekonomiczne'!I$42</f>
        <v>24.966728024285445</v>
      </c>
      <c r="J37" s="7">
        <f>I37*'Wskaźniki makroekonomiczne'!J$42</f>
        <v>26.328613643303228</v>
      </c>
      <c r="K37" s="7">
        <f>J37*'Wskaźniki makroekonomiczne'!K$42</f>
        <v>27.508197991719161</v>
      </c>
      <c r="L37" s="7">
        <f>K37*'Wskaźniki makroekonomiczne'!L$42</f>
        <v>29.266810847140448</v>
      </c>
      <c r="M37" s="7">
        <f>L37*'Wskaźniki makroekonomiczne'!M$42</f>
        <v>30.546981896676012</v>
      </c>
      <c r="N37" s="7">
        <f>M37*'Wskaźniki makroekonomiczne'!N$42</f>
        <v>30.960875631537967</v>
      </c>
      <c r="O37" s="7">
        <f>N37*'Wskaźniki makroekonomiczne'!O$42</f>
        <v>31.518931866426176</v>
      </c>
      <c r="P37" s="7">
        <f>O37*'Wskaźniki makroekonomiczne'!P$42</f>
        <v>31.956271556825815</v>
      </c>
      <c r="Q37" s="7">
        <f>P37*'Wskaźniki makroekonomiczne'!Q$42</f>
        <v>32.386744599515211</v>
      </c>
      <c r="R37" s="7">
        <f>Q37*'Wskaźniki makroekonomiczne'!R$42</f>
        <v>33.694638564859822</v>
      </c>
      <c r="S37" s="7">
        <f>R37*'Wskaźniki makroekonomiczne'!S$42</f>
        <v>35.020185832321026</v>
      </c>
      <c r="T37" s="7">
        <f>S37*'Wskaźniki makroekonomiczne'!T$42</f>
        <v>36.596490474392255</v>
      </c>
      <c r="U37" s="7">
        <f>T37*'Wskaźniki makroekonomiczne'!U$42</f>
        <v>37.531821485151184</v>
      </c>
      <c r="V37" s="7">
        <f>U37*'Wskaźniki makroekonomiczne'!V$42</f>
        <v>40.653885097718359</v>
      </c>
      <c r="W37" s="7">
        <f>V37*'Wskaźniki makroekonomiczne'!W$42</f>
        <v>41.466792476092124</v>
      </c>
      <c r="X37" s="7">
        <f>W37*'Wskaźniki makroekonomiczne'!X$42</f>
        <v>42.17474539732612</v>
      </c>
      <c r="Y37" s="7">
        <f>X37*'Wskaźniki makroekonomiczne'!Y$42</f>
        <v>42.856316968250461</v>
      </c>
      <c r="Z37" s="7">
        <f>Y37*'Wskaźniki makroekonomiczne'!Z$42</f>
        <v>43.57435424361833</v>
      </c>
      <c r="AA37" s="7">
        <f>Z37*'Wskaźniki makroekonomiczne'!AA$42</f>
        <v>44.286650728261094</v>
      </c>
      <c r="AB37" s="7">
        <f>AA37*'Wskaźniki makroekonomiczne'!AB$42</f>
        <v>45.014752628204569</v>
      </c>
      <c r="AC37" s="7">
        <f>AB37*'Wskaźniki makroekonomiczne'!AC$42</f>
        <v>45.736452617947712</v>
      </c>
      <c r="AD37" s="7">
        <f>AC37*'Wskaźniki makroekonomiczne'!AD$42</f>
        <v>46.450949862375673</v>
      </c>
      <c r="AE37" s="7">
        <f>AD37*'Wskaźniki makroekonomiczne'!AE$42</f>
        <v>47.157403668864553</v>
      </c>
      <c r="AF37" s="7">
        <f>AE37*'Wskaźniki makroekonomiczne'!AF$42</f>
        <v>47.879270939513184</v>
      </c>
      <c r="AG37" s="7">
        <f>AF37*'Wskaźniki makroekonomiczne'!AG$42</f>
        <v>48.59261466974128</v>
      </c>
      <c r="AH37" s="7">
        <f>AG37*'Wskaźniki makroekonomiczne'!AH$42</f>
        <v>49.320774533241334</v>
      </c>
      <c r="AI37" s="7">
        <f>AH37*'Wskaźniki makroekonomiczne'!AI$42</f>
        <v>50.038952537388845</v>
      </c>
      <c r="AJ37" s="7">
        <f>AI37*'Wskaźniki makroekonomiczne'!AJ$42</f>
        <v>50.745891916390654</v>
      </c>
      <c r="AK37" s="7">
        <f>AJ37*'Wskaźniki makroekonomiczne'!AK$42</f>
        <v>51.440786633767296</v>
      </c>
      <c r="AL37" s="7">
        <f>AK37*'Wskaźniki makroekonomiczne'!AL$42</f>
        <v>52.122439073265262</v>
      </c>
      <c r="AM37" s="7">
        <f>AL37*'Wskaźniki makroekonomiczne'!AM$42</f>
        <v>52.789656269035817</v>
      </c>
      <c r="AN37" s="7">
        <f>AM37*'Wskaźniki makroekonomiczne'!AN$42</f>
        <v>53.441208566469193</v>
      </c>
      <c r="AO37" s="7">
        <f>AN37*'Wskaźniki makroekonomiczne'!AO$42</f>
        <v>54.102935472568618</v>
      </c>
      <c r="AP37" s="7">
        <f>AO37*'Wskaźniki makroekonomiczne'!AP$42</f>
        <v>54.720170331783095</v>
      </c>
      <c r="AQ37" s="7">
        <f>AP37*'Wskaźniki makroekonomiczne'!AQ$42</f>
        <v>55.346123044114563</v>
      </c>
      <c r="AR37" s="7">
        <f>AQ37*'Wskaźniki makroekonomiczne'!AR$42</f>
        <v>55.980666275933068</v>
      </c>
      <c r="AS37" s="7">
        <f>AR37*'Wskaźniki makroekonomiczne'!AS$42</f>
        <v>56.595819253047239</v>
      </c>
      <c r="AT37" s="7">
        <f>AS37*'Wskaźniki makroekonomiczne'!AT$42</f>
        <v>57.190645623666029</v>
      </c>
      <c r="AU37" s="7">
        <f>AT37*'Wskaźniki makroekonomiczne'!AU$42</f>
        <v>57.764232961388451</v>
      </c>
      <c r="AV37" s="7">
        <f>AU37*'Wskaźniki makroekonomiczne'!AV$42</f>
        <v>58.344845045998802</v>
      </c>
      <c r="AW37" s="7">
        <f>AV37*'Wskaźniki makroekonomiczne'!AW$42</f>
        <v>58.932275208087155</v>
      </c>
      <c r="AX37" s="7">
        <f>AW37*'Wskaźniki makroekonomiczne'!AX$42</f>
        <v>59.526520843254957</v>
      </c>
      <c r="AY37" s="7">
        <f>AX37*'Wskaźniki makroekonomiczne'!AY$42</f>
        <v>60.097491432642094</v>
      </c>
      <c r="AZ37" s="7">
        <f>AY37*'Wskaźniki makroekonomiczne'!AZ$42</f>
        <v>60.668926896855844</v>
      </c>
      <c r="BA37" s="7">
        <f>AZ37*'Wskaźniki makroekonomiczne'!BA$42</f>
        <v>61.245795840603883</v>
      </c>
      <c r="BB37" s="7">
        <f>BA37*'Wskaźniki makroekonomiczne'!BB$42</f>
        <v>61.828149927987752</v>
      </c>
      <c r="BC37" s="7">
        <f>BB37*'Wskaźniki makroekonomiczne'!BC$42</f>
        <v>62.416041314355788</v>
      </c>
      <c r="BD37" s="7">
        <f>BC37*'Wskaźniki makroekonomiczne'!BD$42</f>
        <v>63.009522650974127</v>
      </c>
      <c r="BE37" s="7">
        <f>BD37*'Wskaźniki makroekonomiczne'!BE$42</f>
        <v>63.640307726590507</v>
      </c>
      <c r="BF37" s="7">
        <f>BE37*'Wskaźniki makroekonomiczne'!BF$42</f>
        <v>64.277407559006818</v>
      </c>
      <c r="BG37" s="7">
        <f>BF37*'Wskaźniki makroekonomiczne'!BG$42</f>
        <v>64.920885364927102</v>
      </c>
      <c r="BH37" s="7">
        <f>BG37*'Wskaźniki makroekonomiczne'!BH$42</f>
        <v>65.603426040526827</v>
      </c>
      <c r="BI37" s="7">
        <f>BH37*'Wskaźniki makroekonomiczne'!BI$42</f>
        <v>66.293142554398472</v>
      </c>
    </row>
    <row r="38" spans="1:61" s="117" customFormat="1" ht="15" customHeight="1">
      <c r="A38" s="161" t="s">
        <v>241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61" customFormat="1" ht="15" hidden="1" customHeight="1"/>
    <row r="40" spans="1:61" customFormat="1" ht="15" hidden="1" customHeight="1"/>
    <row r="41" spans="1:61" customFormat="1" ht="15" hidden="1" customHeight="1"/>
    <row r="42" spans="1:61" customFormat="1" ht="15" hidden="1" customHeight="1"/>
    <row r="43" spans="1:61" customFormat="1" ht="15" hidden="1" customHeight="1"/>
    <row r="44" spans="1:61" customFormat="1" ht="15" hidden="1" customHeight="1"/>
    <row r="45" spans="1:61" customFormat="1" ht="14.25" hidden="1"/>
    <row r="46" spans="1:61" customFormat="1" ht="14.25" hidden="1"/>
    <row r="47" spans="1:61" customFormat="1" ht="14.25" hidden="1"/>
    <row r="48" spans="1:61" customFormat="1" ht="15" hidden="1" customHeight="1"/>
    <row r="49" customFormat="1" ht="15" hidden="1" customHeight="1"/>
    <row r="50" customFormat="1" ht="15" hidden="1" customHeight="1"/>
    <row r="51" customFormat="1" ht="15" hidden="1" customHeight="1"/>
    <row r="52" customFormat="1" ht="15" hidden="1" customHeight="1"/>
    <row r="53" customFormat="1" ht="15" hidden="1" customHeight="1"/>
    <row r="54" customFormat="1" ht="15" hidden="1" customHeight="1"/>
    <row r="55" customFormat="1" ht="15" hidden="1" customHeight="1"/>
    <row r="56" customFormat="1" ht="15" hidden="1" customHeight="1"/>
    <row r="57" customFormat="1" ht="15" hidden="1" customHeight="1"/>
    <row r="58" customFormat="1" ht="15" hidden="1" customHeight="1"/>
    <row r="59" customFormat="1" ht="15" hidden="1" customHeight="1"/>
    <row r="60" customFormat="1" ht="15" hidden="1" customHeight="1"/>
    <row r="61" customFormat="1" ht="15" hidden="1" customHeight="1"/>
    <row r="62" customFormat="1" ht="15" hidden="1" customHeight="1"/>
    <row r="63" customFormat="1" ht="15" hidden="1" customHeight="1"/>
    <row r="64" customFormat="1" ht="14.25" hidden="1"/>
    <row r="65" spans="1:61" customFormat="1" ht="15" hidden="1" customHeight="1"/>
    <row r="66" spans="1:61" customFormat="1" ht="15" hidden="1" customHeight="1"/>
    <row r="67" spans="1:61" customFormat="1" ht="15" hidden="1" customHeight="1"/>
    <row r="68" spans="1:61" customFormat="1" ht="15" hidden="1" customHeight="1"/>
    <row r="69" spans="1:61" customFormat="1" ht="15" hidden="1" customHeight="1"/>
    <row r="70" spans="1:61" customFormat="1" ht="15" hidden="1" customHeight="1"/>
    <row r="71" spans="1:61" customFormat="1" ht="15" hidden="1" customHeight="1"/>
    <row r="72" spans="1:61" ht="15" hidden="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</row>
    <row r="73" spans="1:61" ht="15" hidden="1" customHeight="1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61" ht="15" hidden="1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61" ht="15" hidden="1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61" ht="15" hidden="1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61" ht="15" hidden="1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61" ht="15" hidden="1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61" ht="15" hidden="1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61" ht="15" hidden="1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5" hidden="1">
      <c r="A81" s="5"/>
      <c r="B81" s="8"/>
      <c r="C81" s="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5" hidden="1">
      <c r="A82" s="5"/>
      <c r="B82" s="8"/>
      <c r="C82" s="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5" hidden="1">
      <c r="A83" s="5"/>
      <c r="B83" s="8"/>
      <c r="C83" s="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5" hidden="1">
      <c r="A84" s="5"/>
      <c r="B84" s="8"/>
      <c r="C84" s="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5" hidden="1">
      <c r="A85" s="5"/>
      <c r="B85" s="8"/>
      <c r="C85" s="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5" hidden="1">
      <c r="A86" s="5"/>
      <c r="B86" s="8"/>
      <c r="C86" s="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5" hidden="1">
      <c r="A87" s="5"/>
      <c r="B87" s="8"/>
      <c r="C87" s="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5" hidden="1">
      <c r="A88" s="5"/>
      <c r="B88" s="8"/>
      <c r="C88" s="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5" hidden="1">
      <c r="A89" s="5"/>
      <c r="B89" s="8"/>
      <c r="C89" s="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5" hidden="1">
      <c r="A90" s="5"/>
      <c r="B90" s="8"/>
      <c r="C90" s="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5" hidden="1">
      <c r="A91" s="5"/>
      <c r="B91" s="8"/>
      <c r="C91" s="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5" hidden="1">
      <c r="A92" s="5"/>
      <c r="B92" s="8"/>
      <c r="C92" s="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" hidden="1">
      <c r="A93" s="5"/>
      <c r="B93" s="8"/>
      <c r="C93" s="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idden="1"/>
    <row r="95" spans="1:45" hidden="1"/>
    <row r="96" spans="1:4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conditionalFormatting sqref="C6 C11 C15 C20 C24 D10 D19">
    <cfRule type="expression" dxfId="0" priority="1" stopIfTrue="1">
      <formula>OR(C6=$C$30,C6=$C$31)</formula>
    </cfRule>
  </conditionalFormatting>
  <dataValidations count="1">
    <dataValidation type="decimal" allowBlank="1" showInputMessage="1" showErrorMessage="1" promptTitle="Udziały %" prompt="Tylko wartości od 0% do 100% włącznie." sqref="C7:C9 C12:C14 C16:C18 C21:C23 C25:C27 D11 D15 D20 D24">
      <formula1>0</formula1>
      <formula2>1</formula2>
    </dataValidation>
  </dataValidation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5" zeroHeight="1"/>
  <cols>
    <col min="1" max="3" width="10.625" style="38" customWidth="1"/>
    <col min="4" max="11" width="0.875" style="38" customWidth="1"/>
    <col min="12" max="14" width="10.625" style="38" customWidth="1"/>
    <col min="15" max="61" width="9" style="38" customWidth="1"/>
    <col min="62" max="16384" width="9" style="38" hidden="1"/>
  </cols>
  <sheetData>
    <row r="1" spans="1:61" s="41" customFormat="1" ht="20.100000000000001" customHeight="1">
      <c r="A1" s="91" t="s">
        <v>152</v>
      </c>
      <c r="B1" s="36"/>
      <c r="C1" s="37"/>
      <c r="D1" s="37"/>
      <c r="E1" s="37"/>
      <c r="F1" s="37"/>
      <c r="G1" s="37"/>
      <c r="H1" s="37"/>
      <c r="I1" s="37"/>
      <c r="J1" s="37"/>
      <c r="K1" s="36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15" customHeight="1"/>
    <row r="3" spans="1:61" s="41" customFormat="1" ht="15" customHeight="1">
      <c r="A3" s="383"/>
      <c r="B3" s="383"/>
      <c r="C3" s="383"/>
      <c r="D3" s="42"/>
      <c r="E3" s="42"/>
      <c r="F3" s="42"/>
      <c r="G3" s="42"/>
      <c r="H3" s="42"/>
      <c r="I3" s="42"/>
      <c r="J3" s="42"/>
      <c r="K3" s="42"/>
      <c r="L3" s="383"/>
      <c r="M3" s="383"/>
      <c r="N3" s="383"/>
      <c r="O3" s="42"/>
      <c r="P3" s="40"/>
      <c r="Q3" s="40"/>
      <c r="R3" s="40"/>
      <c r="S3" s="40"/>
      <c r="T3" s="40"/>
      <c r="U3" s="40"/>
      <c r="V3" s="40"/>
      <c r="X3" s="43"/>
      <c r="Y3" s="43"/>
      <c r="Z3" s="44"/>
    </row>
    <row r="4" spans="1:61" s="41" customFormat="1" ht="45" customHeight="1">
      <c r="A4" s="384" t="s">
        <v>183</v>
      </c>
      <c r="B4" s="385"/>
      <c r="C4" s="385"/>
      <c r="D4" s="45"/>
      <c r="E4" s="45"/>
      <c r="F4" s="45"/>
      <c r="G4" s="45"/>
      <c r="H4" s="45"/>
      <c r="I4" s="45"/>
      <c r="J4" s="45"/>
      <c r="K4" s="45"/>
      <c r="L4" s="386" t="s">
        <v>184</v>
      </c>
      <c r="M4" s="386"/>
      <c r="N4" s="386"/>
      <c r="O4" s="46"/>
      <c r="P4" s="46"/>
      <c r="Q4" s="46"/>
      <c r="R4" s="46"/>
      <c r="S4" s="46"/>
      <c r="T4" s="46"/>
      <c r="U4" s="46"/>
      <c r="V4" s="46"/>
      <c r="X4" s="47"/>
      <c r="Y4" s="48"/>
      <c r="Z4" s="49"/>
    </row>
    <row r="5" spans="1:61" s="41" customFormat="1" ht="15" customHeight="1">
      <c r="A5" s="82" t="s">
        <v>129</v>
      </c>
      <c r="B5" s="82" t="s">
        <v>130</v>
      </c>
      <c r="C5" s="82" t="s">
        <v>131</v>
      </c>
      <c r="D5" s="50"/>
      <c r="E5" s="50"/>
      <c r="F5" s="50"/>
      <c r="G5" s="50"/>
      <c r="H5" s="50"/>
      <c r="I5" s="50"/>
      <c r="J5" s="50"/>
      <c r="K5" s="50"/>
      <c r="L5" s="82" t="s">
        <v>129</v>
      </c>
      <c r="M5" s="82" t="s">
        <v>130</v>
      </c>
      <c r="N5" s="82" t="s">
        <v>131</v>
      </c>
      <c r="O5" s="50"/>
      <c r="P5" s="50"/>
      <c r="Q5" s="50"/>
      <c r="R5" s="50"/>
      <c r="S5" s="50"/>
      <c r="T5" s="50"/>
      <c r="U5" s="50"/>
      <c r="V5" s="50"/>
    </row>
    <row r="6" spans="1:61" s="41" customFormat="1" ht="15" customHeight="1">
      <c r="A6" s="51" t="s">
        <v>132</v>
      </c>
      <c r="B6" s="52">
        <v>0.89400000000000002</v>
      </c>
      <c r="C6" s="52">
        <v>2.282</v>
      </c>
      <c r="D6" s="53"/>
      <c r="E6" s="53"/>
      <c r="F6" s="53"/>
      <c r="G6" s="53"/>
      <c r="H6" s="53"/>
      <c r="I6" s="53"/>
      <c r="J6" s="53"/>
      <c r="K6" s="53"/>
      <c r="L6" s="51" t="s">
        <v>132</v>
      </c>
      <c r="M6" s="52">
        <v>0.97799999999999998</v>
      </c>
      <c r="N6" s="52">
        <v>2.7080000000000002</v>
      </c>
      <c r="O6" s="54"/>
      <c r="P6" s="54"/>
      <c r="Q6" s="55"/>
      <c r="R6" s="55"/>
      <c r="S6" s="55"/>
      <c r="T6" s="54"/>
      <c r="U6" s="55"/>
      <c r="V6" s="55"/>
    </row>
    <row r="7" spans="1:61" s="41" customFormat="1" ht="15" customHeight="1">
      <c r="A7" s="56" t="s">
        <v>133</v>
      </c>
      <c r="B7" s="52">
        <v>0.86799999999999999</v>
      </c>
      <c r="C7" s="52">
        <v>2.177</v>
      </c>
      <c r="D7" s="53"/>
      <c r="E7" s="53"/>
      <c r="F7" s="53"/>
      <c r="G7" s="53"/>
      <c r="H7" s="53"/>
      <c r="I7" s="53"/>
      <c r="J7" s="53"/>
      <c r="K7" s="53"/>
      <c r="L7" s="56" t="s">
        <v>133</v>
      </c>
      <c r="M7" s="52">
        <v>0.93700000000000006</v>
      </c>
      <c r="N7" s="52">
        <v>2.5299999999999998</v>
      </c>
      <c r="O7" s="57"/>
      <c r="P7" s="57"/>
      <c r="Q7" s="55"/>
      <c r="R7" s="55"/>
      <c r="S7" s="55"/>
      <c r="T7" s="57"/>
      <c r="U7" s="55"/>
      <c r="V7" s="55"/>
    </row>
    <row r="8" spans="1:61" s="41" customFormat="1" ht="15" customHeight="1">
      <c r="A8" s="51" t="s">
        <v>134</v>
      </c>
      <c r="B8" s="52">
        <v>0.84599999999999997</v>
      </c>
      <c r="C8" s="52">
        <v>2.097</v>
      </c>
      <c r="D8" s="53"/>
      <c r="E8" s="53"/>
      <c r="F8" s="53"/>
      <c r="G8" s="53"/>
      <c r="H8" s="53"/>
      <c r="I8" s="53"/>
      <c r="J8" s="53"/>
      <c r="K8" s="53"/>
      <c r="L8" s="51" t="s">
        <v>134</v>
      </c>
      <c r="M8" s="52">
        <v>0.90300000000000002</v>
      </c>
      <c r="N8" s="52">
        <v>2.391</v>
      </c>
      <c r="O8" s="54"/>
      <c r="P8" s="54"/>
      <c r="Q8" s="55"/>
      <c r="R8" s="55"/>
      <c r="S8" s="55"/>
      <c r="T8" s="54"/>
      <c r="U8" s="55"/>
      <c r="V8" s="55"/>
    </row>
    <row r="9" spans="1:61" s="41" customFormat="1" ht="15" customHeight="1">
      <c r="A9" s="51" t="s">
        <v>135</v>
      </c>
      <c r="B9" s="52">
        <v>0.82899999999999996</v>
      </c>
      <c r="C9" s="52">
        <v>2.04</v>
      </c>
      <c r="D9" s="53"/>
      <c r="E9" s="53"/>
      <c r="F9" s="53"/>
      <c r="G9" s="53"/>
      <c r="H9" s="53"/>
      <c r="I9" s="53"/>
      <c r="J9" s="53"/>
      <c r="K9" s="53"/>
      <c r="L9" s="51" t="s">
        <v>135</v>
      </c>
      <c r="M9" s="52">
        <v>0.875</v>
      </c>
      <c r="N9" s="52">
        <v>2.2890000000000001</v>
      </c>
      <c r="O9" s="54"/>
      <c r="P9" s="54"/>
      <c r="Q9" s="55"/>
      <c r="R9" s="55"/>
      <c r="S9" s="55"/>
      <c r="T9" s="54"/>
      <c r="U9" s="55"/>
      <c r="V9" s="55"/>
    </row>
    <row r="10" spans="1:61" s="41" customFormat="1" ht="15" customHeight="1">
      <c r="A10" s="51" t="s">
        <v>136</v>
      </c>
      <c r="B10" s="52">
        <v>0.81699999999999995</v>
      </c>
      <c r="C10" s="52">
        <v>2.0070000000000001</v>
      </c>
      <c r="D10" s="53"/>
      <c r="E10" s="53"/>
      <c r="F10" s="53"/>
      <c r="G10" s="53"/>
      <c r="H10" s="53"/>
      <c r="I10" s="53"/>
      <c r="J10" s="53"/>
      <c r="K10" s="53"/>
      <c r="L10" s="51" t="s">
        <v>136</v>
      </c>
      <c r="M10" s="52">
        <v>0.85299999999999998</v>
      </c>
      <c r="N10" s="52">
        <v>2.2250000000000001</v>
      </c>
      <c r="O10" s="57"/>
      <c r="P10" s="54"/>
      <c r="Q10" s="55"/>
      <c r="R10" s="55"/>
      <c r="S10" s="55"/>
      <c r="T10" s="54"/>
      <c r="U10" s="55"/>
      <c r="V10" s="55"/>
    </row>
    <row r="11" spans="1:61" s="41" customFormat="1" ht="15" customHeight="1">
      <c r="A11" s="51" t="s">
        <v>137</v>
      </c>
      <c r="B11" s="52">
        <v>0.81</v>
      </c>
      <c r="C11" s="52">
        <v>1.9990000000000001</v>
      </c>
      <c r="D11" s="53"/>
      <c r="E11" s="53"/>
      <c r="F11" s="53"/>
      <c r="G11" s="53"/>
      <c r="H11" s="53"/>
      <c r="I11" s="53"/>
      <c r="J11" s="53"/>
      <c r="K11" s="53"/>
      <c r="L11" s="51" t="s">
        <v>137</v>
      </c>
      <c r="M11" s="52">
        <v>0.83799999999999997</v>
      </c>
      <c r="N11" s="52">
        <v>2.2000000000000002</v>
      </c>
      <c r="O11" s="54"/>
      <c r="P11" s="54"/>
      <c r="Q11" s="55"/>
      <c r="R11" s="55"/>
      <c r="S11" s="55"/>
      <c r="T11" s="54"/>
      <c r="U11" s="55"/>
      <c r="V11" s="55"/>
    </row>
    <row r="12" spans="1:61" s="41" customFormat="1" ht="15" customHeight="1">
      <c r="A12" s="51" t="s">
        <v>138</v>
      </c>
      <c r="B12" s="52">
        <v>0.80800000000000005</v>
      </c>
      <c r="C12" s="52">
        <v>2.0139999999999998</v>
      </c>
      <c r="D12" s="53"/>
      <c r="E12" s="53"/>
      <c r="F12" s="53"/>
      <c r="G12" s="53"/>
      <c r="H12" s="53"/>
      <c r="I12" s="53"/>
      <c r="J12" s="53"/>
      <c r="K12" s="53"/>
      <c r="L12" s="51" t="s">
        <v>138</v>
      </c>
      <c r="M12" s="52">
        <v>0.82899999999999996</v>
      </c>
      <c r="N12" s="52">
        <v>2.2120000000000002</v>
      </c>
      <c r="O12" s="54"/>
      <c r="P12" s="54"/>
      <c r="Q12" s="55"/>
      <c r="R12" s="55"/>
      <c r="S12" s="55"/>
      <c r="T12" s="54"/>
      <c r="U12" s="55"/>
      <c r="V12" s="55"/>
    </row>
    <row r="13" spans="1:61" s="41" customFormat="1" ht="15" customHeight="1">
      <c r="A13" s="51" t="s">
        <v>139</v>
      </c>
      <c r="B13" s="52">
        <v>0.81</v>
      </c>
      <c r="C13" s="52">
        <v>2.0529999999999999</v>
      </c>
      <c r="D13" s="53"/>
      <c r="E13" s="53"/>
      <c r="F13" s="53"/>
      <c r="G13" s="53"/>
      <c r="H13" s="53"/>
      <c r="I13" s="53"/>
      <c r="J13" s="53"/>
      <c r="K13" s="53"/>
      <c r="L13" s="51" t="s">
        <v>139</v>
      </c>
      <c r="M13" s="52">
        <v>0.82699999999999996</v>
      </c>
      <c r="N13" s="52">
        <v>2.262</v>
      </c>
      <c r="O13" s="57"/>
      <c r="P13" s="54"/>
      <c r="Q13" s="55"/>
      <c r="R13" s="55"/>
      <c r="S13" s="55"/>
      <c r="T13" s="54"/>
      <c r="U13" s="55"/>
      <c r="V13" s="55"/>
    </row>
    <row r="14" spans="1:61" s="41" customFormat="1" ht="15" customHeight="1">
      <c r="A14" s="51" t="s">
        <v>140</v>
      </c>
      <c r="B14" s="52">
        <v>0.81699999999999995</v>
      </c>
      <c r="C14" s="52">
        <v>2.1160000000000001</v>
      </c>
      <c r="D14" s="53"/>
      <c r="E14" s="53"/>
      <c r="F14" s="53"/>
      <c r="G14" s="53"/>
      <c r="H14" s="53"/>
      <c r="I14" s="53"/>
      <c r="J14" s="53"/>
      <c r="K14" s="53"/>
      <c r="L14" s="51" t="s">
        <v>140</v>
      </c>
      <c r="M14" s="52">
        <v>0.83199999999999996</v>
      </c>
      <c r="N14" s="52">
        <v>2.351</v>
      </c>
      <c r="O14" s="54"/>
      <c r="P14" s="54"/>
      <c r="Q14" s="55"/>
      <c r="R14" s="55"/>
      <c r="S14" s="55"/>
      <c r="T14" s="54"/>
      <c r="U14" s="55"/>
      <c r="V14" s="55"/>
    </row>
    <row r="15" spans="1:61" s="41" customFormat="1" ht="15" customHeight="1">
      <c r="A15" s="51" t="s">
        <v>141</v>
      </c>
      <c r="B15" s="52">
        <v>0.82899999999999996</v>
      </c>
      <c r="C15" s="52">
        <v>2.2029999999999998</v>
      </c>
      <c r="D15" s="53"/>
      <c r="E15" s="53"/>
      <c r="F15" s="53"/>
      <c r="G15" s="53"/>
      <c r="H15" s="53"/>
      <c r="I15" s="53"/>
      <c r="J15" s="53"/>
      <c r="K15" s="53"/>
      <c r="L15" s="51" t="s">
        <v>141</v>
      </c>
      <c r="M15" s="52">
        <v>0.84299999999999997</v>
      </c>
      <c r="N15" s="52">
        <v>2.4769999999999999</v>
      </c>
      <c r="O15" s="54"/>
      <c r="P15" s="54"/>
      <c r="Q15" s="55"/>
      <c r="R15" s="55"/>
      <c r="S15" s="55"/>
      <c r="T15" s="54"/>
      <c r="U15" s="55"/>
      <c r="V15" s="55"/>
    </row>
    <row r="16" spans="1:61" s="41" customFormat="1" ht="15" customHeight="1">
      <c r="A16" s="51" t="s">
        <v>142</v>
      </c>
      <c r="B16" s="52">
        <v>0.84599999999999997</v>
      </c>
      <c r="C16" s="52">
        <v>2.3140000000000001</v>
      </c>
      <c r="D16" s="53"/>
      <c r="E16" s="53"/>
      <c r="F16" s="53"/>
      <c r="G16" s="53"/>
      <c r="H16" s="53"/>
      <c r="I16" s="53"/>
      <c r="J16" s="53"/>
      <c r="K16" s="53"/>
      <c r="L16" s="51" t="s">
        <v>142</v>
      </c>
      <c r="M16" s="52">
        <v>0.86</v>
      </c>
      <c r="N16" s="52">
        <v>2.641</v>
      </c>
      <c r="O16" s="54"/>
      <c r="P16" s="54"/>
      <c r="Q16" s="55"/>
      <c r="R16" s="55"/>
      <c r="S16" s="55"/>
      <c r="T16" s="54"/>
      <c r="U16" s="55"/>
      <c r="V16" s="55"/>
    </row>
    <row r="17" spans="1:61" s="41" customFormat="1" ht="15" customHeight="1">
      <c r="A17" s="51" t="s">
        <v>143</v>
      </c>
      <c r="B17" s="52">
        <v>0.86799999999999999</v>
      </c>
      <c r="C17" s="52">
        <v>2.3140000000000001</v>
      </c>
      <c r="D17" s="53"/>
      <c r="E17" s="53"/>
      <c r="F17" s="53"/>
      <c r="G17" s="53"/>
      <c r="H17" s="53"/>
      <c r="I17" s="53"/>
      <c r="J17" s="53"/>
      <c r="K17" s="53"/>
      <c r="L17" s="51" t="s">
        <v>143</v>
      </c>
      <c r="M17" s="52">
        <v>0.88400000000000001</v>
      </c>
      <c r="N17" s="52">
        <v>2.641</v>
      </c>
      <c r="O17" s="54"/>
      <c r="P17" s="54"/>
      <c r="Q17" s="55"/>
      <c r="R17" s="55"/>
      <c r="S17" s="55"/>
      <c r="T17" s="54"/>
      <c r="U17" s="55"/>
      <c r="V17" s="55"/>
    </row>
    <row r="18" spans="1:61" s="41" customFormat="1" ht="15" customHeight="1">
      <c r="A18" s="51" t="s">
        <v>144</v>
      </c>
      <c r="B18" s="52">
        <v>0.89400000000000002</v>
      </c>
      <c r="C18" s="52">
        <v>2.3140000000000001</v>
      </c>
      <c r="D18" s="53"/>
      <c r="E18" s="53"/>
      <c r="F18" s="53"/>
      <c r="G18" s="53"/>
      <c r="H18" s="53"/>
      <c r="I18" s="53"/>
      <c r="J18" s="53"/>
      <c r="K18" s="53"/>
      <c r="L18" s="51" t="s">
        <v>144</v>
      </c>
      <c r="M18" s="52">
        <v>0.91400000000000003</v>
      </c>
      <c r="N18" s="52">
        <v>2.641</v>
      </c>
      <c r="O18" s="54"/>
      <c r="P18" s="54"/>
      <c r="Q18" s="55"/>
      <c r="R18" s="55"/>
      <c r="S18" s="55"/>
      <c r="T18" s="54"/>
      <c r="U18" s="55"/>
      <c r="V18" s="55"/>
    </row>
    <row r="19" spans="1:61" s="41" customFormat="1" ht="15" customHeight="1">
      <c r="A19" s="51" t="s">
        <v>145</v>
      </c>
      <c r="B19" s="52">
        <v>0.92500000000000004</v>
      </c>
      <c r="C19" s="52">
        <v>2.3140000000000001</v>
      </c>
      <c r="D19" s="53"/>
      <c r="E19" s="53"/>
      <c r="F19" s="53"/>
      <c r="G19" s="53"/>
      <c r="H19" s="53"/>
      <c r="I19" s="53"/>
      <c r="J19" s="53"/>
      <c r="K19" s="53"/>
      <c r="L19" s="51" t="s">
        <v>145</v>
      </c>
      <c r="M19" s="52">
        <v>0.95099999999999996</v>
      </c>
      <c r="N19" s="52">
        <v>2.641</v>
      </c>
      <c r="O19" s="54"/>
      <c r="P19" s="54"/>
      <c r="Q19" s="55"/>
      <c r="R19" s="55"/>
      <c r="S19" s="55"/>
      <c r="T19" s="54"/>
      <c r="U19" s="55"/>
      <c r="V19" s="55"/>
    </row>
    <row r="20" spans="1:61" s="40" customFormat="1" ht="15" customHeight="1">
      <c r="A20" s="387" t="s">
        <v>128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 t="s">
        <v>128</v>
      </c>
      <c r="M20" s="388"/>
      <c r="N20" s="388"/>
      <c r="O20" s="388"/>
      <c r="P20" s="388"/>
      <c r="Q20" s="388"/>
      <c r="R20" s="388"/>
      <c r="S20" s="388"/>
      <c r="T20" s="388"/>
      <c r="U20" s="388"/>
      <c r="V20" s="388"/>
    </row>
    <row r="21" spans="1:61" s="41" customFormat="1" ht="15" customHeight="1">
      <c r="A21" s="5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58"/>
      <c r="O21" s="58"/>
      <c r="P21" s="58"/>
      <c r="Q21" s="40"/>
      <c r="R21" s="40"/>
      <c r="S21" s="40"/>
      <c r="T21" s="58"/>
      <c r="U21" s="40"/>
      <c r="V21" s="40"/>
    </row>
    <row r="22" spans="1:61" s="41" customFormat="1" ht="15" customHeight="1">
      <c r="A22" s="39" t="s">
        <v>148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58"/>
      <c r="O22" s="58"/>
      <c r="P22" s="58"/>
      <c r="Q22" s="40"/>
      <c r="R22" s="40"/>
      <c r="S22" s="40"/>
      <c r="T22" s="58"/>
      <c r="U22" s="40"/>
      <c r="V22" s="40"/>
    </row>
    <row r="23" spans="1:61" s="41" customFormat="1" ht="15" customHeight="1">
      <c r="A23" s="374"/>
      <c r="B23" s="375"/>
      <c r="C23" s="376"/>
      <c r="D23" s="374"/>
      <c r="E23" s="375"/>
      <c r="F23" s="375"/>
      <c r="G23" s="375"/>
      <c r="H23" s="375"/>
      <c r="I23" s="375"/>
      <c r="J23" s="375"/>
      <c r="K23" s="376"/>
      <c r="L23" s="375" t="s">
        <v>253</v>
      </c>
      <c r="M23" s="375"/>
      <c r="N23" s="376"/>
      <c r="O23" s="82">
        <f>'Wskaźniki makroekonomiczne'!O1</f>
        <v>2014</v>
      </c>
      <c r="P23" s="82">
        <f>O23+1</f>
        <v>2015</v>
      </c>
      <c r="Q23" s="82">
        <f t="shared" ref="Q23:BI23" si="0">P23+1</f>
        <v>2016</v>
      </c>
      <c r="R23" s="82">
        <f t="shared" si="0"/>
        <v>2017</v>
      </c>
      <c r="S23" s="82">
        <f t="shared" si="0"/>
        <v>2018</v>
      </c>
      <c r="T23" s="82">
        <f t="shared" si="0"/>
        <v>2019</v>
      </c>
      <c r="U23" s="82">
        <f t="shared" si="0"/>
        <v>2020</v>
      </c>
      <c r="V23" s="82">
        <f t="shared" si="0"/>
        <v>2021</v>
      </c>
      <c r="W23" s="82">
        <f t="shared" si="0"/>
        <v>2022</v>
      </c>
      <c r="X23" s="82">
        <f t="shared" si="0"/>
        <v>2023</v>
      </c>
      <c r="Y23" s="82">
        <f t="shared" si="0"/>
        <v>2024</v>
      </c>
      <c r="Z23" s="82">
        <f t="shared" si="0"/>
        <v>2025</v>
      </c>
      <c r="AA23" s="82">
        <f t="shared" si="0"/>
        <v>2026</v>
      </c>
      <c r="AB23" s="82">
        <f t="shared" si="0"/>
        <v>2027</v>
      </c>
      <c r="AC23" s="82">
        <f t="shared" si="0"/>
        <v>2028</v>
      </c>
      <c r="AD23" s="82">
        <f t="shared" si="0"/>
        <v>2029</v>
      </c>
      <c r="AE23" s="82">
        <f t="shared" si="0"/>
        <v>2030</v>
      </c>
      <c r="AF23" s="82">
        <f t="shared" si="0"/>
        <v>2031</v>
      </c>
      <c r="AG23" s="82">
        <f t="shared" si="0"/>
        <v>2032</v>
      </c>
      <c r="AH23" s="82">
        <f t="shared" si="0"/>
        <v>2033</v>
      </c>
      <c r="AI23" s="82">
        <f t="shared" si="0"/>
        <v>2034</v>
      </c>
      <c r="AJ23" s="82">
        <f t="shared" si="0"/>
        <v>2035</v>
      </c>
      <c r="AK23" s="82">
        <f t="shared" si="0"/>
        <v>2036</v>
      </c>
      <c r="AL23" s="82">
        <f t="shared" si="0"/>
        <v>2037</v>
      </c>
      <c r="AM23" s="82">
        <f t="shared" si="0"/>
        <v>2038</v>
      </c>
      <c r="AN23" s="82">
        <f t="shared" si="0"/>
        <v>2039</v>
      </c>
      <c r="AO23" s="82">
        <f t="shared" si="0"/>
        <v>2040</v>
      </c>
      <c r="AP23" s="82">
        <f t="shared" si="0"/>
        <v>2041</v>
      </c>
      <c r="AQ23" s="82">
        <f t="shared" si="0"/>
        <v>2042</v>
      </c>
      <c r="AR23" s="82">
        <f t="shared" si="0"/>
        <v>2043</v>
      </c>
      <c r="AS23" s="82">
        <f t="shared" si="0"/>
        <v>2044</v>
      </c>
      <c r="AT23" s="82">
        <f t="shared" si="0"/>
        <v>2045</v>
      </c>
      <c r="AU23" s="82">
        <f t="shared" si="0"/>
        <v>2046</v>
      </c>
      <c r="AV23" s="82">
        <f t="shared" si="0"/>
        <v>2047</v>
      </c>
      <c r="AW23" s="82">
        <f t="shared" si="0"/>
        <v>2048</v>
      </c>
      <c r="AX23" s="82">
        <f t="shared" si="0"/>
        <v>2049</v>
      </c>
      <c r="AY23" s="82">
        <f t="shared" si="0"/>
        <v>2050</v>
      </c>
      <c r="AZ23" s="82">
        <f t="shared" si="0"/>
        <v>2051</v>
      </c>
      <c r="BA23" s="82">
        <f t="shared" si="0"/>
        <v>2052</v>
      </c>
      <c r="BB23" s="82">
        <f t="shared" si="0"/>
        <v>2053</v>
      </c>
      <c r="BC23" s="82">
        <f t="shared" si="0"/>
        <v>2054</v>
      </c>
      <c r="BD23" s="82">
        <f t="shared" si="0"/>
        <v>2055</v>
      </c>
      <c r="BE23" s="82">
        <f t="shared" si="0"/>
        <v>2056</v>
      </c>
      <c r="BF23" s="82">
        <f t="shared" si="0"/>
        <v>2057</v>
      </c>
      <c r="BG23" s="82">
        <f t="shared" si="0"/>
        <v>2058</v>
      </c>
      <c r="BH23" s="82">
        <f t="shared" si="0"/>
        <v>2059</v>
      </c>
      <c r="BI23" s="82">
        <f t="shared" si="0"/>
        <v>2060</v>
      </c>
    </row>
    <row r="24" spans="1:61" s="41" customFormat="1" ht="15" customHeight="1">
      <c r="A24" s="377" t="s">
        <v>254</v>
      </c>
      <c r="B24" s="378"/>
      <c r="C24" s="379"/>
      <c r="D24" s="380"/>
      <c r="E24" s="381"/>
      <c r="F24" s="381"/>
      <c r="G24" s="381"/>
      <c r="H24" s="381"/>
      <c r="I24" s="381"/>
      <c r="J24" s="381"/>
      <c r="K24" s="382"/>
      <c r="L24" s="381"/>
      <c r="M24" s="381"/>
      <c r="N24" s="382"/>
      <c r="O24" s="372">
        <f>$B$9</f>
        <v>0.82899999999999996</v>
      </c>
      <c r="P24" s="373">
        <f>O24</f>
        <v>0.82899999999999996</v>
      </c>
      <c r="Q24" s="59">
        <f t="shared" ref="Q24:AR24" si="1">P24</f>
        <v>0.82899999999999996</v>
      </c>
      <c r="R24" s="59">
        <f t="shared" si="1"/>
        <v>0.82899999999999996</v>
      </c>
      <c r="S24" s="59">
        <f t="shared" si="1"/>
        <v>0.82899999999999996</v>
      </c>
      <c r="T24" s="59">
        <f t="shared" si="1"/>
        <v>0.82899999999999996</v>
      </c>
      <c r="U24" s="59">
        <f t="shared" si="1"/>
        <v>0.82899999999999996</v>
      </c>
      <c r="V24" s="59">
        <f t="shared" si="1"/>
        <v>0.82899999999999996</v>
      </c>
      <c r="W24" s="59">
        <f t="shared" si="1"/>
        <v>0.82899999999999996</v>
      </c>
      <c r="X24" s="59">
        <f t="shared" si="1"/>
        <v>0.82899999999999996</v>
      </c>
      <c r="Y24" s="59">
        <f t="shared" si="1"/>
        <v>0.82899999999999996</v>
      </c>
      <c r="Z24" s="59">
        <f t="shared" si="1"/>
        <v>0.82899999999999996</v>
      </c>
      <c r="AA24" s="59">
        <f t="shared" si="1"/>
        <v>0.82899999999999996</v>
      </c>
      <c r="AB24" s="59">
        <f t="shared" si="1"/>
        <v>0.82899999999999996</v>
      </c>
      <c r="AC24" s="59">
        <f t="shared" si="1"/>
        <v>0.82899999999999996</v>
      </c>
      <c r="AD24" s="59">
        <f t="shared" si="1"/>
        <v>0.82899999999999996</v>
      </c>
      <c r="AE24" s="59">
        <f t="shared" si="1"/>
        <v>0.82899999999999996</v>
      </c>
      <c r="AF24" s="59">
        <f t="shared" si="1"/>
        <v>0.82899999999999996</v>
      </c>
      <c r="AG24" s="59">
        <f t="shared" si="1"/>
        <v>0.82899999999999996</v>
      </c>
      <c r="AH24" s="59">
        <f t="shared" si="1"/>
        <v>0.82899999999999996</v>
      </c>
      <c r="AI24" s="59">
        <f t="shared" si="1"/>
        <v>0.82899999999999996</v>
      </c>
      <c r="AJ24" s="59">
        <f t="shared" si="1"/>
        <v>0.82899999999999996</v>
      </c>
      <c r="AK24" s="59">
        <f t="shared" si="1"/>
        <v>0.82899999999999996</v>
      </c>
      <c r="AL24" s="59">
        <f t="shared" si="1"/>
        <v>0.82899999999999996</v>
      </c>
      <c r="AM24" s="59">
        <f t="shared" si="1"/>
        <v>0.82899999999999996</v>
      </c>
      <c r="AN24" s="59">
        <f t="shared" si="1"/>
        <v>0.82899999999999996</v>
      </c>
      <c r="AO24" s="59">
        <f t="shared" si="1"/>
        <v>0.82899999999999996</v>
      </c>
      <c r="AP24" s="59">
        <f t="shared" si="1"/>
        <v>0.82899999999999996</v>
      </c>
      <c r="AQ24" s="59">
        <f t="shared" si="1"/>
        <v>0.82899999999999996</v>
      </c>
      <c r="AR24" s="59">
        <f t="shared" si="1"/>
        <v>0.82899999999999996</v>
      </c>
      <c r="AS24" s="59">
        <f t="shared" ref="AS24" si="2">AR24</f>
        <v>0.82899999999999996</v>
      </c>
      <c r="AT24" s="59">
        <f t="shared" ref="AT24" si="3">AS24</f>
        <v>0.82899999999999996</v>
      </c>
      <c r="AU24" s="59">
        <f t="shared" ref="AU24" si="4">AT24</f>
        <v>0.82899999999999996</v>
      </c>
      <c r="AV24" s="59">
        <f t="shared" ref="AV24" si="5">AU24</f>
        <v>0.82899999999999996</v>
      </c>
      <c r="AW24" s="59">
        <f t="shared" ref="AW24" si="6">AV24</f>
        <v>0.82899999999999996</v>
      </c>
      <c r="AX24" s="59">
        <f t="shared" ref="AX24" si="7">AW24</f>
        <v>0.82899999999999996</v>
      </c>
      <c r="AY24" s="59">
        <f t="shared" ref="AY24" si="8">AX24</f>
        <v>0.82899999999999996</v>
      </c>
      <c r="AZ24" s="59">
        <f t="shared" ref="AZ24" si="9">AY24</f>
        <v>0.82899999999999996</v>
      </c>
      <c r="BA24" s="59">
        <f t="shared" ref="BA24" si="10">AZ24</f>
        <v>0.82899999999999996</v>
      </c>
      <c r="BB24" s="59">
        <f t="shared" ref="BB24" si="11">BA24</f>
        <v>0.82899999999999996</v>
      </c>
      <c r="BC24" s="59">
        <f t="shared" ref="BC24" si="12">BB24</f>
        <v>0.82899999999999996</v>
      </c>
      <c r="BD24" s="59">
        <f t="shared" ref="BD24" si="13">BC24</f>
        <v>0.82899999999999996</v>
      </c>
      <c r="BE24" s="59">
        <f t="shared" ref="BE24" si="14">BD24</f>
        <v>0.82899999999999996</v>
      </c>
      <c r="BF24" s="59">
        <f t="shared" ref="BF24" si="15">BE24</f>
        <v>0.82899999999999996</v>
      </c>
      <c r="BG24" s="59">
        <f t="shared" ref="BG24" si="16">BF24</f>
        <v>0.82899999999999996</v>
      </c>
      <c r="BH24" s="59">
        <f t="shared" ref="BH24" si="17">BG24</f>
        <v>0.82899999999999996</v>
      </c>
      <c r="BI24" s="59">
        <f t="shared" ref="BI24" si="18">BH24</f>
        <v>0.82899999999999996</v>
      </c>
    </row>
    <row r="25" spans="1:61" s="41" customFormat="1" ht="15" customHeight="1">
      <c r="A25" s="161" t="s">
        <v>201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3"/>
    </row>
  </sheetData>
  <mergeCells count="11">
    <mergeCell ref="A3:C3"/>
    <mergeCell ref="L3:N3"/>
    <mergeCell ref="A4:C4"/>
    <mergeCell ref="L4:N4"/>
    <mergeCell ref="A20:V20"/>
    <mergeCell ref="A23:C23"/>
    <mergeCell ref="A24:C24"/>
    <mergeCell ref="D23:K23"/>
    <mergeCell ref="D24:K24"/>
    <mergeCell ref="L23:N23"/>
    <mergeCell ref="L24:N2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showGridLines="0" zoomScaleNormal="100" workbookViewId="0">
      <pane ySplit="1" topLeftCell="A2" activePane="bottomLeft" state="frozen"/>
      <selection activeCell="C2" sqref="C2"/>
      <selection pane="bottomLeft" activeCell="A2" sqref="A2"/>
    </sheetView>
  </sheetViews>
  <sheetFormatPr defaultColWidth="0" defaultRowHeight="15" zeroHeight="1"/>
  <cols>
    <col min="1" max="1" width="20.625" style="38" customWidth="1"/>
    <col min="2" max="3" width="9" style="38" customWidth="1"/>
    <col min="4" max="11" width="0.875" style="38" customWidth="1"/>
    <col min="12" max="12" width="20.625" style="38" customWidth="1"/>
    <col min="13" max="61" width="9" style="38" customWidth="1"/>
    <col min="62" max="16384" width="9" style="38" hidden="1"/>
  </cols>
  <sheetData>
    <row r="1" spans="1:61" s="41" customFormat="1" ht="20.100000000000001" customHeight="1">
      <c r="A1" s="91" t="s">
        <v>149</v>
      </c>
      <c r="B1" s="36"/>
      <c r="C1" s="37"/>
      <c r="D1" s="36"/>
      <c r="E1" s="36"/>
      <c r="F1" s="36"/>
      <c r="G1" s="36"/>
      <c r="H1" s="36"/>
      <c r="I1" s="36"/>
      <c r="J1" s="36"/>
      <c r="K1" s="36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41" customFormat="1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61" s="41" customFormat="1" ht="45" customHeight="1">
      <c r="A3" s="389" t="s">
        <v>185</v>
      </c>
      <c r="B3" s="389"/>
      <c r="C3" s="389"/>
      <c r="D3" s="40"/>
      <c r="E3" s="40"/>
      <c r="F3" s="40"/>
      <c r="G3" s="40"/>
      <c r="H3" s="40"/>
      <c r="I3" s="40"/>
      <c r="J3" s="40"/>
      <c r="K3" s="40"/>
      <c r="L3" s="389" t="s">
        <v>186</v>
      </c>
      <c r="M3" s="389"/>
      <c r="N3" s="389"/>
      <c r="P3" s="38"/>
      <c r="Q3" s="38"/>
      <c r="R3" s="38"/>
      <c r="V3" s="40"/>
      <c r="W3" s="40"/>
      <c r="X3" s="40"/>
      <c r="Y3" s="40"/>
      <c r="Z3" s="40"/>
      <c r="AA3" s="40"/>
      <c r="AB3" s="40"/>
      <c r="AC3" s="40"/>
    </row>
    <row r="4" spans="1:61" s="41" customFormat="1" ht="15" customHeight="1">
      <c r="A4" s="82" t="s">
        <v>129</v>
      </c>
      <c r="B4" s="82" t="s">
        <v>130</v>
      </c>
      <c r="C4" s="82" t="s">
        <v>131</v>
      </c>
      <c r="D4" s="50"/>
      <c r="E4" s="50"/>
      <c r="F4" s="50"/>
      <c r="G4" s="50"/>
      <c r="H4" s="50"/>
      <c r="I4" s="50"/>
      <c r="J4" s="50"/>
      <c r="K4" s="50"/>
      <c r="L4" s="82" t="s">
        <v>129</v>
      </c>
      <c r="M4" s="82" t="s">
        <v>130</v>
      </c>
      <c r="N4" s="82" t="s">
        <v>131</v>
      </c>
      <c r="O4" s="50"/>
      <c r="P4" s="38"/>
      <c r="Q4" s="38"/>
      <c r="R4" s="38"/>
      <c r="S4" s="50"/>
      <c r="T4" s="50"/>
      <c r="V4" s="61"/>
      <c r="W4" s="61"/>
      <c r="X4" s="61"/>
      <c r="Y4" s="61"/>
      <c r="Z4" s="61"/>
      <c r="AA4" s="61"/>
      <c r="AB4" s="40"/>
      <c r="AC4" s="40"/>
    </row>
    <row r="5" spans="1:61" s="41" customFormat="1" ht="15" customHeight="1">
      <c r="A5" s="51" t="s">
        <v>132</v>
      </c>
      <c r="B5" s="52">
        <v>0.13500000000000001</v>
      </c>
      <c r="C5" s="52">
        <v>1.7929999999999999</v>
      </c>
      <c r="D5" s="53"/>
      <c r="E5" s="53"/>
      <c r="F5" s="53"/>
      <c r="G5" s="53"/>
      <c r="H5" s="53"/>
      <c r="I5" s="53"/>
      <c r="J5" s="53"/>
      <c r="K5" s="53"/>
      <c r="L5" s="51" t="s">
        <v>132</v>
      </c>
      <c r="M5" s="52">
        <v>0.17499999999999999</v>
      </c>
      <c r="N5" s="52">
        <v>2.516</v>
      </c>
      <c r="O5" s="54"/>
      <c r="P5" s="38"/>
      <c r="Q5" s="38"/>
      <c r="R5" s="38"/>
      <c r="S5" s="55"/>
      <c r="T5" s="55"/>
      <c r="V5" s="62"/>
      <c r="W5" s="63"/>
      <c r="X5" s="63"/>
      <c r="Y5" s="63"/>
      <c r="Z5" s="63"/>
      <c r="AA5" s="63"/>
      <c r="AB5" s="40"/>
      <c r="AC5" s="40"/>
    </row>
    <row r="6" spans="1:61" s="41" customFormat="1" ht="15" customHeight="1">
      <c r="A6" s="56" t="s">
        <v>133</v>
      </c>
      <c r="B6" s="52">
        <v>0.123</v>
      </c>
      <c r="C6" s="52">
        <v>1.617</v>
      </c>
      <c r="D6" s="53"/>
      <c r="E6" s="53"/>
      <c r="F6" s="53"/>
      <c r="G6" s="53"/>
      <c r="H6" s="53"/>
      <c r="I6" s="53"/>
      <c r="J6" s="53"/>
      <c r="K6" s="53"/>
      <c r="L6" s="56" t="s">
        <v>133</v>
      </c>
      <c r="M6" s="52">
        <v>0.156</v>
      </c>
      <c r="N6" s="52">
        <v>2.2160000000000002</v>
      </c>
      <c r="O6" s="57"/>
      <c r="P6" s="38"/>
      <c r="Q6" s="38"/>
      <c r="R6" s="38"/>
      <c r="S6" s="55"/>
      <c r="T6" s="55"/>
      <c r="V6" s="64"/>
      <c r="W6" s="63"/>
      <c r="X6" s="63"/>
      <c r="Y6" s="63"/>
      <c r="Z6" s="63"/>
      <c r="AA6" s="63"/>
      <c r="AB6" s="40"/>
      <c r="AC6" s="40"/>
    </row>
    <row r="7" spans="1:61" s="41" customFormat="1" ht="15" customHeight="1">
      <c r="A7" s="51" t="s">
        <v>134</v>
      </c>
      <c r="B7" s="52">
        <v>0.112</v>
      </c>
      <c r="C7" s="52">
        <v>1.48</v>
      </c>
      <c r="D7" s="53"/>
      <c r="E7" s="53"/>
      <c r="F7" s="53"/>
      <c r="G7" s="53"/>
      <c r="H7" s="53"/>
      <c r="I7" s="53"/>
      <c r="J7" s="53"/>
      <c r="K7" s="53"/>
      <c r="L7" s="51" t="s">
        <v>134</v>
      </c>
      <c r="M7" s="52">
        <v>0.13900000000000001</v>
      </c>
      <c r="N7" s="52">
        <v>1.9790000000000001</v>
      </c>
      <c r="O7" s="54"/>
      <c r="P7" s="38"/>
      <c r="Q7" s="38"/>
      <c r="R7" s="38"/>
      <c r="S7" s="55"/>
      <c r="T7" s="55"/>
      <c r="V7" s="62"/>
      <c r="W7" s="63"/>
      <c r="X7" s="63"/>
      <c r="Y7" s="63"/>
      <c r="Z7" s="63"/>
      <c r="AA7" s="63"/>
      <c r="AB7" s="40"/>
      <c r="AC7" s="40"/>
    </row>
    <row r="8" spans="1:61" s="41" customFormat="1" ht="15" customHeight="1">
      <c r="A8" s="51" t="s">
        <v>135</v>
      </c>
      <c r="B8" s="52">
        <v>0.104</v>
      </c>
      <c r="C8" s="52">
        <v>1.383</v>
      </c>
      <c r="D8" s="53"/>
      <c r="E8" s="53"/>
      <c r="F8" s="53"/>
      <c r="G8" s="53"/>
      <c r="H8" s="53"/>
      <c r="I8" s="53"/>
      <c r="J8" s="53"/>
      <c r="K8" s="53"/>
      <c r="L8" s="51" t="s">
        <v>135</v>
      </c>
      <c r="M8" s="52">
        <v>0.126</v>
      </c>
      <c r="N8" s="52">
        <v>1.806</v>
      </c>
      <c r="O8" s="54"/>
      <c r="P8" s="38"/>
      <c r="Q8" s="38"/>
      <c r="R8" s="38"/>
      <c r="S8" s="55"/>
      <c r="T8" s="55"/>
      <c r="V8" s="62"/>
      <c r="W8" s="63"/>
      <c r="X8" s="63"/>
      <c r="Y8" s="63"/>
      <c r="Z8" s="63"/>
      <c r="AA8" s="63"/>
      <c r="AB8" s="40"/>
      <c r="AC8" s="40"/>
    </row>
    <row r="9" spans="1:61" s="41" customFormat="1" ht="15" customHeight="1">
      <c r="A9" s="51" t="s">
        <v>136</v>
      </c>
      <c r="B9" s="52">
        <v>9.9000000000000005E-2</v>
      </c>
      <c r="C9" s="52">
        <v>1.3260000000000001</v>
      </c>
      <c r="D9" s="53"/>
      <c r="E9" s="53"/>
      <c r="F9" s="53"/>
      <c r="G9" s="53"/>
      <c r="H9" s="53"/>
      <c r="I9" s="53"/>
      <c r="J9" s="53"/>
      <c r="K9" s="53"/>
      <c r="L9" s="51" t="s">
        <v>136</v>
      </c>
      <c r="M9" s="52">
        <v>0.11600000000000001</v>
      </c>
      <c r="N9" s="52">
        <v>1.696</v>
      </c>
      <c r="O9" s="54"/>
      <c r="P9" s="38"/>
      <c r="Q9" s="38"/>
      <c r="R9" s="38"/>
      <c r="S9" s="55"/>
      <c r="T9" s="55"/>
      <c r="V9" s="62"/>
      <c r="W9" s="63"/>
      <c r="X9" s="63"/>
      <c r="Y9" s="63"/>
      <c r="Z9" s="63"/>
      <c r="AA9" s="63"/>
      <c r="AB9" s="40"/>
      <c r="AC9" s="40"/>
    </row>
    <row r="10" spans="1:61" s="41" customFormat="1" ht="15" customHeight="1">
      <c r="A10" s="51" t="s">
        <v>137</v>
      </c>
      <c r="B10" s="52">
        <v>9.5000000000000001E-2</v>
      </c>
      <c r="C10" s="52">
        <v>1.3089999999999999</v>
      </c>
      <c r="D10" s="53"/>
      <c r="E10" s="53"/>
      <c r="F10" s="53"/>
      <c r="G10" s="53"/>
      <c r="H10" s="53"/>
      <c r="I10" s="53"/>
      <c r="J10" s="53"/>
      <c r="K10" s="53"/>
      <c r="L10" s="51" t="s">
        <v>137</v>
      </c>
      <c r="M10" s="52">
        <v>0.109</v>
      </c>
      <c r="N10" s="52">
        <v>1.651</v>
      </c>
      <c r="O10" s="54"/>
      <c r="P10" s="38"/>
      <c r="Q10" s="38"/>
      <c r="R10" s="38"/>
      <c r="S10" s="65"/>
      <c r="T10" s="55"/>
      <c r="V10" s="62"/>
      <c r="W10" s="63"/>
      <c r="X10" s="63"/>
      <c r="Y10" s="63"/>
      <c r="Z10" s="63"/>
      <c r="AA10" s="63"/>
      <c r="AB10" s="40"/>
      <c r="AC10" s="40"/>
    </row>
    <row r="11" spans="1:61" s="41" customFormat="1" ht="15" customHeight="1">
      <c r="A11" s="51" t="s">
        <v>138</v>
      </c>
      <c r="B11" s="52">
        <v>9.4E-2</v>
      </c>
      <c r="C11" s="52">
        <v>1.3320000000000001</v>
      </c>
      <c r="D11" s="53"/>
      <c r="E11" s="53"/>
      <c r="F11" s="53"/>
      <c r="G11" s="53"/>
      <c r="H11" s="53"/>
      <c r="I11" s="53"/>
      <c r="J11" s="53"/>
      <c r="K11" s="53"/>
      <c r="L11" s="51" t="s">
        <v>138</v>
      </c>
      <c r="M11" s="52">
        <v>0.105</v>
      </c>
      <c r="N11" s="52">
        <v>1.669</v>
      </c>
      <c r="O11" s="54"/>
      <c r="P11" s="38"/>
      <c r="Q11" s="38"/>
      <c r="R11" s="38"/>
      <c r="S11" s="55"/>
      <c r="T11" s="55"/>
      <c r="V11" s="62"/>
      <c r="W11" s="63"/>
      <c r="X11" s="63"/>
      <c r="Y11" s="63"/>
      <c r="Z11" s="63"/>
      <c r="AA11" s="63"/>
      <c r="AB11" s="40"/>
      <c r="AC11" s="40"/>
    </row>
    <row r="12" spans="1:61" s="41" customFormat="1" ht="15" customHeight="1">
      <c r="A12" s="51" t="s">
        <v>139</v>
      </c>
      <c r="B12" s="52">
        <v>9.5000000000000001E-2</v>
      </c>
      <c r="C12" s="52">
        <v>1.395</v>
      </c>
      <c r="D12" s="53"/>
      <c r="E12" s="53"/>
      <c r="F12" s="53"/>
      <c r="G12" s="53"/>
      <c r="H12" s="53"/>
      <c r="I12" s="53"/>
      <c r="J12" s="53"/>
      <c r="K12" s="53"/>
      <c r="L12" s="51" t="s">
        <v>139</v>
      </c>
      <c r="M12" s="52">
        <v>0.104</v>
      </c>
      <c r="N12" s="52">
        <v>1.7509999999999999</v>
      </c>
      <c r="O12" s="54"/>
      <c r="P12" s="38"/>
      <c r="Q12" s="38"/>
      <c r="R12" s="38"/>
      <c r="S12" s="55"/>
      <c r="T12" s="55"/>
      <c r="V12" s="62"/>
      <c r="W12" s="63"/>
      <c r="X12" s="63"/>
      <c r="Y12" s="63"/>
      <c r="Z12" s="63"/>
      <c r="AA12" s="63"/>
      <c r="AB12" s="40"/>
      <c r="AC12" s="40"/>
    </row>
    <row r="13" spans="1:61" s="41" customFormat="1" ht="15" customHeight="1">
      <c r="A13" s="51" t="s">
        <v>140</v>
      </c>
      <c r="B13" s="52">
        <v>9.9000000000000005E-2</v>
      </c>
      <c r="C13" s="52">
        <v>1.4970000000000001</v>
      </c>
      <c r="D13" s="53"/>
      <c r="E13" s="53"/>
      <c r="F13" s="53"/>
      <c r="G13" s="53"/>
      <c r="H13" s="53"/>
      <c r="I13" s="53"/>
      <c r="J13" s="53"/>
      <c r="K13" s="53"/>
      <c r="L13" s="51" t="s">
        <v>140</v>
      </c>
      <c r="M13" s="52">
        <v>0.106</v>
      </c>
      <c r="N13" s="52">
        <v>1.897</v>
      </c>
      <c r="O13" s="54"/>
      <c r="P13" s="38"/>
      <c r="Q13" s="38"/>
      <c r="R13" s="38"/>
      <c r="S13" s="55"/>
      <c r="T13" s="55"/>
      <c r="V13" s="62"/>
      <c r="W13" s="63"/>
      <c r="X13" s="63"/>
      <c r="Y13" s="63"/>
      <c r="Z13" s="63"/>
      <c r="AA13" s="63"/>
      <c r="AB13" s="40"/>
      <c r="AC13" s="40"/>
    </row>
    <row r="14" spans="1:61" s="41" customFormat="1" ht="15" customHeight="1">
      <c r="A14" s="51" t="s">
        <v>141</v>
      </c>
      <c r="B14" s="52">
        <v>0.105</v>
      </c>
      <c r="C14" s="52">
        <v>1.64</v>
      </c>
      <c r="D14" s="53"/>
      <c r="E14" s="53"/>
      <c r="F14" s="53"/>
      <c r="G14" s="53"/>
      <c r="H14" s="53"/>
      <c r="I14" s="53"/>
      <c r="J14" s="53"/>
      <c r="K14" s="53"/>
      <c r="L14" s="51" t="s">
        <v>141</v>
      </c>
      <c r="M14" s="52">
        <v>0.111</v>
      </c>
      <c r="N14" s="52">
        <v>2.1059999999999999</v>
      </c>
      <c r="O14" s="54"/>
      <c r="P14" s="38"/>
      <c r="Q14" s="38"/>
      <c r="R14" s="38"/>
      <c r="S14" s="55"/>
      <c r="T14" s="55"/>
      <c r="V14" s="62"/>
      <c r="W14" s="63"/>
      <c r="X14" s="63"/>
      <c r="Y14" s="63"/>
      <c r="Z14" s="63"/>
      <c r="AA14" s="63"/>
      <c r="AB14" s="40"/>
      <c r="AC14" s="40"/>
    </row>
    <row r="15" spans="1:61" s="41" customFormat="1" ht="15" customHeight="1">
      <c r="A15" s="51" t="s">
        <v>142</v>
      </c>
      <c r="B15" s="52">
        <v>0.113</v>
      </c>
      <c r="C15" s="52">
        <v>1.8220000000000001</v>
      </c>
      <c r="D15" s="53"/>
      <c r="E15" s="53"/>
      <c r="F15" s="53"/>
      <c r="G15" s="53"/>
      <c r="H15" s="53"/>
      <c r="I15" s="53"/>
      <c r="J15" s="53"/>
      <c r="K15" s="53"/>
      <c r="L15" s="51" t="s">
        <v>142</v>
      </c>
      <c r="M15" s="52">
        <v>0.11899999999999999</v>
      </c>
      <c r="N15" s="52">
        <v>2.379</v>
      </c>
      <c r="O15" s="54"/>
      <c r="P15" s="38"/>
      <c r="Q15" s="38"/>
      <c r="R15" s="38"/>
      <c r="S15" s="55"/>
      <c r="T15" s="55"/>
      <c r="V15" s="62"/>
      <c r="W15" s="63"/>
      <c r="X15" s="63"/>
      <c r="Y15" s="63"/>
      <c r="Z15" s="63"/>
      <c r="AA15" s="63"/>
      <c r="AB15" s="40"/>
      <c r="AC15" s="40"/>
    </row>
    <row r="16" spans="1:61" s="41" customFormat="1" ht="15" customHeight="1">
      <c r="A16" s="51" t="s">
        <v>143</v>
      </c>
      <c r="B16" s="66">
        <v>0.123</v>
      </c>
      <c r="C16" s="52">
        <v>1.8220000000000001</v>
      </c>
      <c r="D16" s="53"/>
      <c r="E16" s="53"/>
      <c r="F16" s="53"/>
      <c r="G16" s="53"/>
      <c r="H16" s="53"/>
      <c r="I16" s="53"/>
      <c r="J16" s="53"/>
      <c r="K16" s="53"/>
      <c r="L16" s="51" t="s">
        <v>143</v>
      </c>
      <c r="M16" s="52">
        <v>0.13100000000000001</v>
      </c>
      <c r="N16" s="52">
        <v>2.379</v>
      </c>
      <c r="O16" s="54"/>
      <c r="P16" s="38"/>
      <c r="Q16" s="38"/>
      <c r="R16" s="38"/>
      <c r="S16" s="55"/>
      <c r="T16" s="55"/>
      <c r="V16" s="62"/>
      <c r="W16" s="63"/>
      <c r="X16" s="63"/>
      <c r="Y16" s="63"/>
      <c r="Z16" s="63"/>
      <c r="AA16" s="63"/>
      <c r="AB16" s="40"/>
      <c r="AC16" s="40"/>
    </row>
    <row r="17" spans="1:29" s="41" customFormat="1" ht="15" customHeight="1">
      <c r="A17" s="51" t="s">
        <v>144</v>
      </c>
      <c r="B17" s="66">
        <v>0.13500000000000001</v>
      </c>
      <c r="C17" s="52">
        <v>1.8220000000000001</v>
      </c>
      <c r="D17" s="67"/>
      <c r="E17" s="67"/>
      <c r="F17" s="67"/>
      <c r="G17" s="67"/>
      <c r="H17" s="67"/>
      <c r="I17" s="67"/>
      <c r="J17" s="67"/>
      <c r="K17" s="67"/>
      <c r="L17" s="51" t="s">
        <v>144</v>
      </c>
      <c r="M17" s="66">
        <v>0.14499999999999999</v>
      </c>
      <c r="N17" s="52">
        <v>2.379</v>
      </c>
      <c r="O17" s="54"/>
      <c r="P17" s="38"/>
      <c r="Q17" s="38"/>
      <c r="R17" s="38"/>
      <c r="S17" s="67"/>
      <c r="T17" s="67"/>
      <c r="V17" s="62"/>
      <c r="W17" s="63"/>
      <c r="X17" s="63"/>
      <c r="Y17" s="63"/>
      <c r="Z17" s="63"/>
      <c r="AA17" s="63"/>
      <c r="AB17" s="40"/>
      <c r="AC17" s="40"/>
    </row>
    <row r="18" spans="1:29" s="41" customFormat="1" ht="15" customHeight="1">
      <c r="A18" s="51" t="s">
        <v>145</v>
      </c>
      <c r="B18" s="66">
        <v>0.15</v>
      </c>
      <c r="C18" s="52">
        <v>1.8220000000000001</v>
      </c>
      <c r="D18" s="67"/>
      <c r="E18" s="67"/>
      <c r="F18" s="67"/>
      <c r="G18" s="67"/>
      <c r="H18" s="67"/>
      <c r="I18" s="67"/>
      <c r="J18" s="67"/>
      <c r="K18" s="67"/>
      <c r="L18" s="51" t="s">
        <v>145</v>
      </c>
      <c r="M18" s="66">
        <v>0.16300000000000001</v>
      </c>
      <c r="N18" s="52">
        <v>2.379</v>
      </c>
      <c r="O18" s="54"/>
      <c r="P18" s="38"/>
      <c r="Q18" s="38"/>
      <c r="R18" s="38"/>
      <c r="S18" s="67"/>
      <c r="T18" s="67"/>
      <c r="V18" s="62"/>
      <c r="W18" s="63"/>
      <c r="X18" s="63"/>
      <c r="Y18" s="63"/>
      <c r="Z18" s="63"/>
      <c r="AA18" s="63"/>
      <c r="AB18" s="40"/>
      <c r="AC18" s="40"/>
    </row>
    <row r="19" spans="1:29" s="41" customFormat="1" ht="15" customHeight="1">
      <c r="A19" s="58" t="s">
        <v>128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58" t="s">
        <v>128</v>
      </c>
      <c r="M19" s="40"/>
      <c r="N19" s="40"/>
      <c r="O19" s="58"/>
      <c r="P19" s="38"/>
      <c r="Q19" s="38"/>
      <c r="R19" s="38"/>
      <c r="S19" s="40"/>
      <c r="T19" s="40"/>
      <c r="V19" s="58"/>
      <c r="W19" s="40"/>
      <c r="X19" s="40"/>
      <c r="Y19" s="40"/>
      <c r="Z19" s="40"/>
      <c r="AA19" s="40"/>
      <c r="AB19" s="40"/>
      <c r="AC19" s="40"/>
    </row>
    <row r="20" spans="1:29" s="41" customFormat="1" ht="15" customHeight="1">
      <c r="A20" s="5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8"/>
      <c r="P20" s="38"/>
      <c r="Q20" s="38"/>
      <c r="R20" s="38"/>
      <c r="S20" s="40"/>
      <c r="T20" s="40"/>
      <c r="V20" s="40"/>
      <c r="W20" s="40"/>
      <c r="X20" s="40"/>
      <c r="Y20" s="40"/>
      <c r="Z20" s="40"/>
      <c r="AA20" s="40"/>
      <c r="AB20" s="40"/>
      <c r="AC20" s="40"/>
    </row>
    <row r="21" spans="1:29" s="41" customFormat="1" ht="45" customHeight="1">
      <c r="A21" s="389" t="s">
        <v>187</v>
      </c>
      <c r="B21" s="389"/>
      <c r="C21" s="389"/>
      <c r="D21" s="40"/>
      <c r="E21" s="40"/>
      <c r="F21" s="40"/>
      <c r="G21" s="40"/>
      <c r="H21" s="40"/>
      <c r="I21" s="40"/>
      <c r="J21" s="40"/>
      <c r="K21" s="40"/>
      <c r="L21" s="389" t="s">
        <v>188</v>
      </c>
      <c r="M21" s="389"/>
      <c r="N21" s="389"/>
      <c r="P21" s="38"/>
      <c r="Q21" s="38"/>
      <c r="R21" s="38"/>
      <c r="S21" s="40"/>
      <c r="T21" s="40"/>
    </row>
    <row r="22" spans="1:29" s="41" customFormat="1" ht="15" customHeight="1">
      <c r="A22" s="82" t="s">
        <v>129</v>
      </c>
      <c r="B22" s="82" t="s">
        <v>130</v>
      </c>
      <c r="C22" s="82" t="s">
        <v>131</v>
      </c>
      <c r="D22" s="50"/>
      <c r="E22" s="50"/>
      <c r="F22" s="50"/>
      <c r="G22" s="50"/>
      <c r="H22" s="50"/>
      <c r="I22" s="50"/>
      <c r="J22" s="50"/>
      <c r="K22" s="50"/>
      <c r="L22" s="82" t="s">
        <v>129</v>
      </c>
      <c r="M22" s="82" t="s">
        <v>130</v>
      </c>
      <c r="N22" s="82" t="s">
        <v>131</v>
      </c>
      <c r="P22" s="38"/>
      <c r="Q22" s="38"/>
      <c r="R22" s="38"/>
      <c r="S22" s="50"/>
      <c r="T22" s="50"/>
      <c r="Y22" s="61"/>
      <c r="Z22" s="61"/>
      <c r="AA22" s="61"/>
    </row>
    <row r="23" spans="1:29" s="41" customFormat="1" ht="15" customHeight="1">
      <c r="A23" s="51" t="s">
        <v>132</v>
      </c>
      <c r="B23" s="52">
        <v>0.124</v>
      </c>
      <c r="C23" s="52">
        <v>1.663</v>
      </c>
      <c r="D23" s="55"/>
      <c r="E23" s="55"/>
      <c r="F23" s="55"/>
      <c r="G23" s="55"/>
      <c r="H23" s="55"/>
      <c r="I23" s="55"/>
      <c r="J23" s="55"/>
      <c r="K23" s="55"/>
      <c r="L23" s="51" t="s">
        <v>132</v>
      </c>
      <c r="M23" s="52">
        <v>0.161</v>
      </c>
      <c r="N23" s="52">
        <v>2.3330000000000002</v>
      </c>
      <c r="P23" s="38"/>
      <c r="Q23" s="38"/>
      <c r="R23" s="38"/>
      <c r="S23" s="53"/>
      <c r="T23" s="53"/>
      <c r="Y23" s="68"/>
      <c r="Z23" s="68"/>
      <c r="AA23" s="68"/>
    </row>
    <row r="24" spans="1:29" s="41" customFormat="1" ht="15" customHeight="1">
      <c r="A24" s="56" t="s">
        <v>133</v>
      </c>
      <c r="B24" s="52">
        <v>0.113</v>
      </c>
      <c r="C24" s="52">
        <v>1.4990000000000001</v>
      </c>
      <c r="D24" s="55"/>
      <c r="E24" s="55"/>
      <c r="F24" s="55"/>
      <c r="G24" s="55"/>
      <c r="H24" s="55"/>
      <c r="I24" s="55"/>
      <c r="J24" s="55"/>
      <c r="K24" s="55"/>
      <c r="L24" s="56" t="s">
        <v>133</v>
      </c>
      <c r="M24" s="52">
        <v>0.14299999999999999</v>
      </c>
      <c r="N24" s="52">
        <v>2.0550000000000002</v>
      </c>
      <c r="P24" s="38"/>
      <c r="Q24" s="38"/>
      <c r="R24" s="38"/>
      <c r="S24" s="53"/>
      <c r="T24" s="53"/>
      <c r="Y24" s="68"/>
      <c r="Z24" s="68"/>
      <c r="AA24" s="68"/>
    </row>
    <row r="25" spans="1:29" s="41" customFormat="1" ht="15" customHeight="1">
      <c r="A25" s="51" t="s">
        <v>134</v>
      </c>
      <c r="B25" s="52">
        <v>0.10299999999999999</v>
      </c>
      <c r="C25" s="52">
        <v>1.3720000000000001</v>
      </c>
      <c r="D25" s="55"/>
      <c r="E25" s="55"/>
      <c r="F25" s="55"/>
      <c r="G25" s="55"/>
      <c r="H25" s="55"/>
      <c r="I25" s="55"/>
      <c r="J25" s="55"/>
      <c r="K25" s="55"/>
      <c r="L25" s="51" t="s">
        <v>134</v>
      </c>
      <c r="M25" s="52">
        <v>0.128</v>
      </c>
      <c r="N25" s="52">
        <v>1.835</v>
      </c>
      <c r="P25" s="38"/>
      <c r="Q25" s="38"/>
      <c r="R25" s="38"/>
      <c r="S25" s="53"/>
      <c r="T25" s="53"/>
      <c r="Y25" s="68"/>
      <c r="Z25" s="68"/>
      <c r="AA25" s="68"/>
    </row>
    <row r="26" spans="1:29" s="41" customFormat="1" ht="15" customHeight="1">
      <c r="A26" s="51" t="s">
        <v>135</v>
      </c>
      <c r="B26" s="52">
        <v>9.6000000000000002E-2</v>
      </c>
      <c r="C26" s="52">
        <v>1.2829999999999999</v>
      </c>
      <c r="D26" s="55"/>
      <c r="E26" s="55"/>
      <c r="F26" s="55"/>
      <c r="G26" s="55"/>
      <c r="H26" s="55"/>
      <c r="I26" s="55"/>
      <c r="J26" s="55"/>
      <c r="K26" s="55"/>
      <c r="L26" s="51" t="s">
        <v>135</v>
      </c>
      <c r="M26" s="52">
        <v>0.11600000000000001</v>
      </c>
      <c r="N26" s="52">
        <v>1.6739999999999999</v>
      </c>
      <c r="P26" s="38"/>
      <c r="Q26" s="38"/>
      <c r="R26" s="38"/>
      <c r="S26" s="53"/>
      <c r="T26" s="53"/>
      <c r="Y26" s="68"/>
      <c r="Z26" s="68"/>
      <c r="AA26" s="68"/>
    </row>
    <row r="27" spans="1:29" s="41" customFormat="1" ht="15" customHeight="1">
      <c r="A27" s="51" t="s">
        <v>136</v>
      </c>
      <c r="B27" s="52">
        <v>9.0999999999999998E-2</v>
      </c>
      <c r="C27" s="52">
        <v>1.23</v>
      </c>
      <c r="D27" s="55"/>
      <c r="E27" s="55"/>
      <c r="F27" s="55"/>
      <c r="G27" s="55"/>
      <c r="H27" s="55"/>
      <c r="I27" s="55"/>
      <c r="J27" s="55"/>
      <c r="K27" s="55"/>
      <c r="L27" s="51" t="s">
        <v>136</v>
      </c>
      <c r="M27" s="52">
        <v>0.107</v>
      </c>
      <c r="N27" s="52">
        <v>1.573</v>
      </c>
      <c r="P27" s="38"/>
      <c r="Q27" s="38"/>
      <c r="R27" s="38"/>
      <c r="S27" s="53"/>
      <c r="T27" s="53"/>
      <c r="Y27" s="68"/>
      <c r="Z27" s="68"/>
      <c r="AA27" s="68"/>
    </row>
    <row r="28" spans="1:29" s="41" customFormat="1" ht="15" customHeight="1">
      <c r="A28" s="51" t="s">
        <v>137</v>
      </c>
      <c r="B28" s="52">
        <v>8.7999999999999995E-2</v>
      </c>
      <c r="C28" s="52">
        <v>1.214</v>
      </c>
      <c r="D28" s="55"/>
      <c r="E28" s="55"/>
      <c r="F28" s="55"/>
      <c r="G28" s="55"/>
      <c r="H28" s="55"/>
      <c r="I28" s="55"/>
      <c r="J28" s="55"/>
      <c r="K28" s="55"/>
      <c r="L28" s="51" t="s">
        <v>137</v>
      </c>
      <c r="M28" s="52">
        <v>0.1</v>
      </c>
      <c r="N28" s="52">
        <v>1.5309999999999999</v>
      </c>
      <c r="P28" s="38"/>
      <c r="Q28" s="38"/>
      <c r="R28" s="38"/>
      <c r="S28" s="50"/>
      <c r="T28" s="53"/>
      <c r="Y28" s="68"/>
      <c r="Z28" s="68"/>
      <c r="AA28" s="68"/>
    </row>
    <row r="29" spans="1:29" s="41" customFormat="1" ht="15" customHeight="1">
      <c r="A29" s="51" t="s">
        <v>138</v>
      </c>
      <c r="B29" s="52">
        <v>8.6999999999999994E-2</v>
      </c>
      <c r="C29" s="52">
        <v>1.236</v>
      </c>
      <c r="D29" s="55"/>
      <c r="E29" s="55"/>
      <c r="F29" s="55"/>
      <c r="G29" s="55"/>
      <c r="H29" s="55"/>
      <c r="I29" s="55"/>
      <c r="J29" s="55"/>
      <c r="K29" s="55"/>
      <c r="L29" s="51" t="s">
        <v>138</v>
      </c>
      <c r="M29" s="52">
        <v>9.6000000000000002E-2</v>
      </c>
      <c r="N29" s="52">
        <v>1.548</v>
      </c>
      <c r="P29" s="38"/>
      <c r="Q29" s="38"/>
      <c r="R29" s="38"/>
      <c r="S29" s="53"/>
      <c r="T29" s="53"/>
      <c r="Y29" s="68"/>
      <c r="Z29" s="68"/>
      <c r="AA29" s="68"/>
    </row>
    <row r="30" spans="1:29" s="41" customFormat="1" ht="15" customHeight="1">
      <c r="A30" s="51" t="s">
        <v>139</v>
      </c>
      <c r="B30" s="52">
        <v>8.7999999999999995E-2</v>
      </c>
      <c r="C30" s="52">
        <v>1.294</v>
      </c>
      <c r="D30" s="55"/>
      <c r="E30" s="55"/>
      <c r="F30" s="55"/>
      <c r="G30" s="55"/>
      <c r="H30" s="55"/>
      <c r="I30" s="55"/>
      <c r="J30" s="55"/>
      <c r="K30" s="55"/>
      <c r="L30" s="51" t="s">
        <v>139</v>
      </c>
      <c r="M30" s="52">
        <v>9.5000000000000001E-2</v>
      </c>
      <c r="N30" s="52">
        <v>1.6240000000000001</v>
      </c>
      <c r="P30" s="38"/>
      <c r="Q30" s="38"/>
      <c r="R30" s="38"/>
      <c r="S30" s="53"/>
      <c r="T30" s="53"/>
      <c r="Y30" s="68"/>
      <c r="Z30" s="68"/>
      <c r="AA30" s="68"/>
    </row>
    <row r="31" spans="1:29" s="41" customFormat="1" ht="15" customHeight="1">
      <c r="A31" s="51" t="s">
        <v>140</v>
      </c>
      <c r="B31" s="52">
        <v>9.0999999999999998E-2</v>
      </c>
      <c r="C31" s="52">
        <v>1.389</v>
      </c>
      <c r="D31" s="55"/>
      <c r="E31" s="55"/>
      <c r="F31" s="55"/>
      <c r="G31" s="55"/>
      <c r="H31" s="55"/>
      <c r="I31" s="55"/>
      <c r="J31" s="55"/>
      <c r="K31" s="55"/>
      <c r="L31" s="51" t="s">
        <v>140</v>
      </c>
      <c r="M31" s="52">
        <v>9.7000000000000003E-2</v>
      </c>
      <c r="N31" s="52">
        <v>1.7589999999999999</v>
      </c>
      <c r="P31" s="38"/>
      <c r="Q31" s="38"/>
      <c r="R31" s="38"/>
      <c r="S31" s="53"/>
      <c r="T31" s="53"/>
      <c r="Y31" s="68"/>
      <c r="Z31" s="68"/>
      <c r="AA31" s="68"/>
    </row>
    <row r="32" spans="1:29" s="41" customFormat="1" ht="15" customHeight="1">
      <c r="A32" s="51" t="s">
        <v>141</v>
      </c>
      <c r="B32" s="52">
        <v>9.6000000000000002E-2</v>
      </c>
      <c r="C32" s="52">
        <v>1.5209999999999999</v>
      </c>
      <c r="D32" s="55"/>
      <c r="E32" s="55"/>
      <c r="F32" s="55"/>
      <c r="G32" s="55"/>
      <c r="H32" s="55"/>
      <c r="I32" s="55"/>
      <c r="J32" s="55"/>
      <c r="K32" s="55"/>
      <c r="L32" s="51" t="s">
        <v>141</v>
      </c>
      <c r="M32" s="52">
        <v>0.10199999999999999</v>
      </c>
      <c r="N32" s="52">
        <v>1.954</v>
      </c>
      <c r="P32" s="38"/>
      <c r="Q32" s="38"/>
      <c r="R32" s="38"/>
      <c r="S32" s="53"/>
      <c r="T32" s="53"/>
      <c r="Y32" s="68"/>
      <c r="Z32" s="68"/>
      <c r="AA32" s="68"/>
    </row>
    <row r="33" spans="1:61" s="41" customFormat="1" ht="15" customHeight="1">
      <c r="A33" s="51" t="s">
        <v>142</v>
      </c>
      <c r="B33" s="52">
        <v>0.104</v>
      </c>
      <c r="C33" s="52">
        <v>1.6910000000000001</v>
      </c>
      <c r="D33" s="55"/>
      <c r="E33" s="55"/>
      <c r="F33" s="55"/>
      <c r="G33" s="55"/>
      <c r="H33" s="55"/>
      <c r="I33" s="55"/>
      <c r="J33" s="55"/>
      <c r="K33" s="55"/>
      <c r="L33" s="51" t="s">
        <v>142</v>
      </c>
      <c r="M33" s="52">
        <v>0.11</v>
      </c>
      <c r="N33" s="52">
        <v>2.2069999999999999</v>
      </c>
      <c r="P33" s="38"/>
      <c r="Q33" s="38"/>
      <c r="R33" s="38"/>
      <c r="S33" s="53"/>
      <c r="T33" s="53"/>
      <c r="Y33" s="68"/>
      <c r="Z33" s="68"/>
      <c r="AA33" s="68"/>
    </row>
    <row r="34" spans="1:61" s="41" customFormat="1" ht="15" customHeight="1">
      <c r="A34" s="51" t="s">
        <v>143</v>
      </c>
      <c r="B34" s="52">
        <v>0.113</v>
      </c>
      <c r="C34" s="52">
        <v>1.6910000000000001</v>
      </c>
      <c r="D34" s="55"/>
      <c r="E34" s="55"/>
      <c r="F34" s="55"/>
      <c r="G34" s="55"/>
      <c r="H34" s="55"/>
      <c r="I34" s="55"/>
      <c r="J34" s="55"/>
      <c r="K34" s="55"/>
      <c r="L34" s="51" t="s">
        <v>143</v>
      </c>
      <c r="M34" s="52">
        <v>0.12</v>
      </c>
      <c r="N34" s="52">
        <v>2.2069999999999999</v>
      </c>
      <c r="P34" s="38"/>
      <c r="Q34" s="38"/>
      <c r="R34" s="38"/>
      <c r="S34" s="53"/>
      <c r="T34" s="53"/>
      <c r="Y34" s="68"/>
      <c r="Z34" s="68"/>
      <c r="AA34" s="68"/>
    </row>
    <row r="35" spans="1:61" s="41" customFormat="1" ht="15" customHeight="1">
      <c r="A35" s="51" t="s">
        <v>144</v>
      </c>
      <c r="B35" s="66">
        <v>0.125</v>
      </c>
      <c r="C35" s="52">
        <v>1.6910000000000001</v>
      </c>
      <c r="D35" s="67"/>
      <c r="E35" s="67"/>
      <c r="F35" s="67"/>
      <c r="G35" s="67"/>
      <c r="H35" s="67"/>
      <c r="I35" s="67"/>
      <c r="J35" s="67"/>
      <c r="K35" s="67"/>
      <c r="L35" s="51" t="s">
        <v>144</v>
      </c>
      <c r="M35" s="69">
        <v>0.13300000000000001</v>
      </c>
      <c r="N35" s="52">
        <v>2.2069999999999999</v>
      </c>
      <c r="P35" s="38"/>
      <c r="Q35" s="38"/>
      <c r="R35" s="38"/>
      <c r="S35" s="70"/>
      <c r="T35" s="70"/>
      <c r="Y35" s="68"/>
      <c r="Z35" s="68"/>
      <c r="AA35" s="68"/>
    </row>
    <row r="36" spans="1:61" s="41" customFormat="1" ht="15" customHeight="1">
      <c r="A36" s="51" t="s">
        <v>145</v>
      </c>
      <c r="B36" s="66">
        <v>0.13800000000000001</v>
      </c>
      <c r="C36" s="52">
        <v>1.6910000000000001</v>
      </c>
      <c r="D36" s="67"/>
      <c r="E36" s="67"/>
      <c r="F36" s="67"/>
      <c r="G36" s="67"/>
      <c r="H36" s="67"/>
      <c r="I36" s="67"/>
      <c r="J36" s="67"/>
      <c r="K36" s="67"/>
      <c r="L36" s="51" t="s">
        <v>145</v>
      </c>
      <c r="M36" s="66">
        <v>0.15</v>
      </c>
      <c r="N36" s="52">
        <v>2.2069999999999999</v>
      </c>
      <c r="P36" s="38"/>
      <c r="Q36" s="38"/>
      <c r="R36" s="38"/>
      <c r="S36" s="70"/>
      <c r="T36" s="70"/>
      <c r="Y36" s="68"/>
      <c r="Z36" s="68"/>
      <c r="AA36" s="68"/>
    </row>
    <row r="37" spans="1:61" s="41" customFormat="1" ht="15" customHeight="1">
      <c r="A37" s="58" t="s">
        <v>128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58" t="s">
        <v>128</v>
      </c>
      <c r="M37" s="40"/>
      <c r="N37" s="40"/>
      <c r="P37" s="38"/>
      <c r="Q37" s="38"/>
      <c r="R37" s="38"/>
      <c r="S37" s="40"/>
      <c r="T37" s="40"/>
      <c r="Y37" s="40"/>
      <c r="Z37" s="40"/>
      <c r="AA37" s="40"/>
    </row>
    <row r="38" spans="1:61" s="41" customFormat="1" ht="15" customHeight="1">
      <c r="A38" s="5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58"/>
      <c r="M38" s="40"/>
      <c r="N38" s="40"/>
      <c r="P38" s="38"/>
      <c r="Q38" s="38"/>
      <c r="R38" s="38"/>
      <c r="S38" s="40"/>
      <c r="T38" s="40"/>
      <c r="Y38" s="40"/>
      <c r="Z38" s="40"/>
      <c r="AA38" s="40"/>
    </row>
    <row r="39" spans="1:61" s="41" customFormat="1" ht="15" customHeight="1">
      <c r="A39" s="39" t="s">
        <v>146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58"/>
      <c r="O39" s="58"/>
      <c r="P39" s="58"/>
      <c r="Q39" s="40"/>
      <c r="R39" s="40"/>
      <c r="S39" s="40"/>
      <c r="T39" s="58"/>
      <c r="U39" s="40"/>
      <c r="V39" s="40"/>
    </row>
    <row r="40" spans="1:61" s="41" customFormat="1" ht="15" customHeight="1">
      <c r="A40" s="374"/>
      <c r="B40" s="375"/>
      <c r="C40" s="376"/>
      <c r="D40" s="374"/>
      <c r="E40" s="375"/>
      <c r="F40" s="375"/>
      <c r="G40" s="375"/>
      <c r="H40" s="375"/>
      <c r="I40" s="375"/>
      <c r="J40" s="375"/>
      <c r="K40" s="376"/>
      <c r="L40" s="374" t="s">
        <v>253</v>
      </c>
      <c r="M40" s="375"/>
      <c r="N40" s="376"/>
      <c r="O40" s="82">
        <f>'Wskaźniki makroekonomiczne'!O1</f>
        <v>2014</v>
      </c>
      <c r="P40" s="82">
        <f>O40+1</f>
        <v>2015</v>
      </c>
      <c r="Q40" s="82">
        <f t="shared" ref="Q40:AY40" si="0">P40+1</f>
        <v>2016</v>
      </c>
      <c r="R40" s="82">
        <f t="shared" si="0"/>
        <v>2017</v>
      </c>
      <c r="S40" s="82">
        <f t="shared" si="0"/>
        <v>2018</v>
      </c>
      <c r="T40" s="82">
        <f t="shared" si="0"/>
        <v>2019</v>
      </c>
      <c r="U40" s="82">
        <f t="shared" si="0"/>
        <v>2020</v>
      </c>
      <c r="V40" s="82">
        <f t="shared" si="0"/>
        <v>2021</v>
      </c>
      <c r="W40" s="82">
        <f t="shared" si="0"/>
        <v>2022</v>
      </c>
      <c r="X40" s="82">
        <f t="shared" si="0"/>
        <v>2023</v>
      </c>
      <c r="Y40" s="82">
        <f t="shared" si="0"/>
        <v>2024</v>
      </c>
      <c r="Z40" s="82">
        <f t="shared" si="0"/>
        <v>2025</v>
      </c>
      <c r="AA40" s="82">
        <f t="shared" si="0"/>
        <v>2026</v>
      </c>
      <c r="AB40" s="82">
        <f t="shared" si="0"/>
        <v>2027</v>
      </c>
      <c r="AC40" s="82">
        <f t="shared" si="0"/>
        <v>2028</v>
      </c>
      <c r="AD40" s="82">
        <f t="shared" si="0"/>
        <v>2029</v>
      </c>
      <c r="AE40" s="82">
        <f t="shared" si="0"/>
        <v>2030</v>
      </c>
      <c r="AF40" s="82">
        <f t="shared" si="0"/>
        <v>2031</v>
      </c>
      <c r="AG40" s="82">
        <f t="shared" si="0"/>
        <v>2032</v>
      </c>
      <c r="AH40" s="82">
        <f t="shared" si="0"/>
        <v>2033</v>
      </c>
      <c r="AI40" s="82">
        <f t="shared" si="0"/>
        <v>2034</v>
      </c>
      <c r="AJ40" s="82">
        <f t="shared" si="0"/>
        <v>2035</v>
      </c>
      <c r="AK40" s="82">
        <f t="shared" si="0"/>
        <v>2036</v>
      </c>
      <c r="AL40" s="82">
        <f t="shared" si="0"/>
        <v>2037</v>
      </c>
      <c r="AM40" s="82">
        <f t="shared" si="0"/>
        <v>2038</v>
      </c>
      <c r="AN40" s="82">
        <f t="shared" si="0"/>
        <v>2039</v>
      </c>
      <c r="AO40" s="82">
        <f t="shared" si="0"/>
        <v>2040</v>
      </c>
      <c r="AP40" s="82">
        <f t="shared" si="0"/>
        <v>2041</v>
      </c>
      <c r="AQ40" s="82">
        <f t="shared" si="0"/>
        <v>2042</v>
      </c>
      <c r="AR40" s="82">
        <f t="shared" si="0"/>
        <v>2043</v>
      </c>
      <c r="AS40" s="82">
        <f t="shared" si="0"/>
        <v>2044</v>
      </c>
      <c r="AT40" s="82">
        <f t="shared" si="0"/>
        <v>2045</v>
      </c>
      <c r="AU40" s="82">
        <f t="shared" si="0"/>
        <v>2046</v>
      </c>
      <c r="AV40" s="82">
        <f t="shared" si="0"/>
        <v>2047</v>
      </c>
      <c r="AW40" s="82">
        <f t="shared" si="0"/>
        <v>2048</v>
      </c>
      <c r="AX40" s="82">
        <f t="shared" si="0"/>
        <v>2049</v>
      </c>
      <c r="AY40" s="82">
        <f t="shared" si="0"/>
        <v>2050</v>
      </c>
      <c r="AZ40" s="82">
        <f t="shared" ref="AZ40:BI40" si="1">AY40+1</f>
        <v>2051</v>
      </c>
      <c r="BA40" s="82">
        <f t="shared" si="1"/>
        <v>2052</v>
      </c>
      <c r="BB40" s="82">
        <f t="shared" si="1"/>
        <v>2053</v>
      </c>
      <c r="BC40" s="82">
        <f t="shared" si="1"/>
        <v>2054</v>
      </c>
      <c r="BD40" s="82">
        <f t="shared" si="1"/>
        <v>2055</v>
      </c>
      <c r="BE40" s="82">
        <f t="shared" si="1"/>
        <v>2056</v>
      </c>
      <c r="BF40" s="82">
        <f t="shared" si="1"/>
        <v>2057</v>
      </c>
      <c r="BG40" s="82">
        <f t="shared" si="1"/>
        <v>2058</v>
      </c>
      <c r="BH40" s="82">
        <f t="shared" si="1"/>
        <v>2059</v>
      </c>
      <c r="BI40" s="82">
        <f t="shared" si="1"/>
        <v>2060</v>
      </c>
    </row>
    <row r="41" spans="1:61" s="41" customFormat="1" ht="30" customHeight="1">
      <c r="A41" s="390" t="s">
        <v>255</v>
      </c>
      <c r="B41" s="391"/>
      <c r="C41" s="392"/>
      <c r="D41" s="393"/>
      <c r="E41" s="394"/>
      <c r="F41" s="394"/>
      <c r="G41" s="394"/>
      <c r="H41" s="394"/>
      <c r="I41" s="394"/>
      <c r="J41" s="394"/>
      <c r="K41" s="395"/>
      <c r="L41" s="393"/>
      <c r="M41" s="394"/>
      <c r="N41" s="395"/>
      <c r="O41" s="370">
        <f>$B$8</f>
        <v>0.104</v>
      </c>
      <c r="P41" s="371">
        <f>O41*'Wskaźniki makroekonomiczne'!P45</f>
        <v>0.10674567660758637</v>
      </c>
      <c r="Q41" s="105">
        <f>P41*'Wskaźniki makroekonomiczne'!Q45</f>
        <v>0.10917447216911297</v>
      </c>
      <c r="R41" s="105">
        <f>Q41*'Wskaźniki makroekonomiczne'!R45</f>
        <v>0.11518057375623793</v>
      </c>
      <c r="S41" s="105">
        <f>R41*'Wskaźniki makroekonomiczne'!S45</f>
        <v>0.12160120067875917</v>
      </c>
      <c r="T41" s="105">
        <f>S41*'Wskaźniki makroekonomiczne'!T45</f>
        <v>0.12882651361285238</v>
      </c>
      <c r="U41" s="105">
        <f>T41*'Wskaźniki makroekonomiczne'!U45</f>
        <v>0.13123463007931796</v>
      </c>
      <c r="V41" s="105">
        <f>U41*'Wskaźniki makroekonomiczne'!V45</f>
        <v>0.14460679669613807</v>
      </c>
      <c r="W41" s="105">
        <f>V41*'Wskaźniki makroekonomiczne'!W45</f>
        <v>0.14923324483863587</v>
      </c>
      <c r="X41" s="105">
        <f>W41*'Wskaźniki makroekonomiczne'!X45</f>
        <v>0.15330976410892774</v>
      </c>
      <c r="Y41" s="105">
        <f>X41*'Wskaźniki makroekonomiczne'!Y45</f>
        <v>0.15727390239224787</v>
      </c>
      <c r="Z41" s="105">
        <f>Y41*'Wskaźniki makroekonomiczne'!Z45</f>
        <v>0.16148998188200389</v>
      </c>
      <c r="AA41" s="105">
        <f>Z41*'Wskaźniki makroekonomiczne'!AA45</f>
        <v>0.16571370469864838</v>
      </c>
      <c r="AB41" s="105">
        <f>AA41*'Wskaźniki makroekonomiczne'!AB45</f>
        <v>0.17007281377566916</v>
      </c>
      <c r="AC41" s="105">
        <f>AB41*'Wskaźniki makroekonomiczne'!AC45</f>
        <v>0.1744355274476517</v>
      </c>
      <c r="AD41" s="105">
        <f>AC41*'Wskaźniki makroekonomiczne'!AD45</f>
        <v>0.17879559287669727</v>
      </c>
      <c r="AE41" s="105">
        <f>AD41*'Wskaźniki makroekonomiczne'!AE45</f>
        <v>0.18314636124790729</v>
      </c>
      <c r="AF41" s="105">
        <f>AE41*'Wskaźniki makroekonomiczne'!AF45</f>
        <v>0.18763201494849197</v>
      </c>
      <c r="AG41" s="105">
        <f>AF41*'Wskaźniki makroekonomiczne'!AG45</f>
        <v>0.19210480223458615</v>
      </c>
      <c r="AH41" s="105">
        <f>AG41*'Wskaźniki makroekonomiczne'!AH45</f>
        <v>0.19671070401693894</v>
      </c>
      <c r="AI41" s="105">
        <f>AH41*'Wskaźniki makroekonomiczne'!AI45</f>
        <v>0.20129370749625761</v>
      </c>
      <c r="AJ41" s="105">
        <f>AI41*'Wskaźniki makroekonomiczne'!AJ45</f>
        <v>0.20584384106567791</v>
      </c>
      <c r="AK41" s="105">
        <f>AJ41*'Wskaźniki makroekonomiczne'!AK45</f>
        <v>0.21035383523022569</v>
      </c>
      <c r="AL41" s="105">
        <f>AK41*'Wskaźniki makroekonomiczne'!AL45</f>
        <v>0.21481374229854611</v>
      </c>
      <c r="AM41" s="105">
        <f>AL41*'Wskaźniki makroekonomiczne'!AM45</f>
        <v>0.2192134572864943</v>
      </c>
      <c r="AN41" s="105">
        <f>AM41*'Wskaźniki makroekonomiczne'!AN45</f>
        <v>0.22354245783146229</v>
      </c>
      <c r="AO41" s="105">
        <f>AN41*'Wskaźniki makroekonomiczne'!AO45</f>
        <v>0.22797122171523376</v>
      </c>
      <c r="AP41" s="105">
        <f>AO41*'Wskaźniki makroekonomiczne'!AP45</f>
        <v>0.23213252745471097</v>
      </c>
      <c r="AQ41" s="105">
        <f>AP41*'Wskaźniki makroekonomiczne'!AQ45</f>
        <v>0.23638116876703491</v>
      </c>
      <c r="AR41" s="105">
        <f>AQ41*'Wskaźniki makroekonomiczne'!AR45</f>
        <v>0.24071734445618778</v>
      </c>
      <c r="AS41" s="105">
        <f>AR41*'Wskaźniki makroekonomiczne'!AS45</f>
        <v>0.24494960536870644</v>
      </c>
      <c r="AT41" s="105">
        <f>AS41*'Wskaźniki makroekonomiczne'!AT45</f>
        <v>0.24906870778069251</v>
      </c>
      <c r="AU41" s="105">
        <f>AT41*'Wskaźniki makroekonomiczne'!AU45</f>
        <v>0.25306551964942997</v>
      </c>
      <c r="AV41" s="105">
        <f>AU41*'Wskaźniki makroekonomiczne'!AV45</f>
        <v>0.25713538479258513</v>
      </c>
      <c r="AW41" s="105">
        <f>AV41*'Wskaźniki makroekonomiczne'!AW45</f>
        <v>0.26127762784828673</v>
      </c>
      <c r="AX41" s="105">
        <f>AW41*'Wskaźniki makroekonomiczne'!AX45</f>
        <v>0.26549299104253271</v>
      </c>
      <c r="AY41" s="105">
        <f>AX41*'Wskaźniki makroekonomiczne'!AY45</f>
        <v>0.26956750942328261</v>
      </c>
      <c r="AZ41" s="105">
        <f>AY41*'Wskaźniki makroekonomiczne'!AZ45</f>
        <v>0.27366859068207394</v>
      </c>
      <c r="BA41" s="105">
        <f>AZ41*'Wskaźniki makroekonomiczne'!BA45</f>
        <v>0.27783206398331578</v>
      </c>
      <c r="BB41" s="105">
        <f>BA41*'Wskaźniki makroekonomiczne'!BB45</f>
        <v>0.28205887853203854</v>
      </c>
      <c r="BC41" s="105">
        <f>BB41*'Wskaźniki makroekonomiczne'!BC45</f>
        <v>0.28634999797405963</v>
      </c>
      <c r="BD41" s="105">
        <f>BC41*'Wskaźniki makroekonomiczne'!BD45</f>
        <v>0.29070640061567904</v>
      </c>
      <c r="BE41" s="105">
        <f>BD41*'Wskaźniki makroekonomiczne'!BE45</f>
        <v>0.2953627954253405</v>
      </c>
      <c r="BF41" s="105">
        <f>BE41*'Wskaźniki makroekonomiczne'!BF45</f>
        <v>0.30009377411955873</v>
      </c>
      <c r="BG41" s="105">
        <f>BF41*'Wskaźniki makroekonomiczne'!BG45</f>
        <v>0.30490053134699718</v>
      </c>
      <c r="BH41" s="105">
        <f>BG41*'Wskaźniki makroekonomiczne'!BH45</f>
        <v>0.3100294081572626</v>
      </c>
      <c r="BI41" s="105">
        <f>BH41*'Wskaźniki makroekonomiczne'!BI45</f>
        <v>0.31524456024300446</v>
      </c>
    </row>
    <row r="42" spans="1:61" s="41" customFormat="1" ht="15" customHeight="1">
      <c r="A42" s="161" t="s">
        <v>201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3"/>
    </row>
    <row r="43" spans="1:61" hidden="1"/>
    <row r="44" spans="1:61" hidden="1"/>
  </sheetData>
  <mergeCells count="10">
    <mergeCell ref="A41:C41"/>
    <mergeCell ref="D40:K40"/>
    <mergeCell ref="D41:K41"/>
    <mergeCell ref="L40:N40"/>
    <mergeCell ref="L41:N41"/>
    <mergeCell ref="A3:C3"/>
    <mergeCell ref="L3:N3"/>
    <mergeCell ref="A21:C21"/>
    <mergeCell ref="L21:N21"/>
    <mergeCell ref="A40:C40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5" zeroHeight="1"/>
  <cols>
    <col min="1" max="1" width="23.625" style="38" customWidth="1"/>
    <col min="2" max="3" width="9" style="38" customWidth="1"/>
    <col min="4" max="14" width="0.875" style="38" customWidth="1"/>
    <col min="15" max="61" width="9" style="38" customWidth="1"/>
    <col min="62" max="16384" width="9" style="38" hidden="1"/>
  </cols>
  <sheetData>
    <row r="1" spans="1:61" s="41" customFormat="1" ht="20.100000000000001" customHeight="1">
      <c r="A1" s="91" t="s">
        <v>153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6"/>
      <c r="R1" s="37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s="40" customFormat="1" ht="15" customHeight="1">
      <c r="A2" s="58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71"/>
      <c r="S2" s="71"/>
    </row>
    <row r="3" spans="1:61" s="40" customFormat="1" ht="15" customHeight="1">
      <c r="A3" s="83" t="s">
        <v>202</v>
      </c>
      <c r="B3" s="84">
        <v>0.85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60"/>
      <c r="Q3" s="60"/>
      <c r="R3" s="71"/>
      <c r="S3" s="71"/>
    </row>
    <row r="4" spans="1:61" s="40" customFormat="1" ht="15" customHeight="1">
      <c r="A4" s="83" t="s">
        <v>203</v>
      </c>
      <c r="B4" s="84">
        <f>1-B3</f>
        <v>0.15000000000000002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60"/>
      <c r="Q4" s="60"/>
      <c r="R4" s="71"/>
      <c r="S4" s="71"/>
    </row>
    <row r="5" spans="1:61" s="40" customFormat="1" ht="15" customHeight="1">
      <c r="A5" s="58" t="s">
        <v>128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71"/>
      <c r="S5" s="71"/>
    </row>
    <row r="6" spans="1:61" s="40" customFormat="1" ht="15" customHeight="1">
      <c r="A6" s="5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71"/>
      <c r="S6" s="71"/>
    </row>
    <row r="7" spans="1:61" s="41" customFormat="1" ht="15" customHeight="1">
      <c r="A7" s="153" t="s">
        <v>204</v>
      </c>
      <c r="B7" s="153"/>
      <c r="C7" s="153"/>
      <c r="D7"/>
      <c r="E7"/>
      <c r="F7"/>
      <c r="G7"/>
      <c r="H7"/>
      <c r="I7"/>
      <c r="J7"/>
      <c r="K7"/>
      <c r="L7"/>
      <c r="M7"/>
      <c r="N7"/>
      <c r="O7"/>
      <c r="P7"/>
      <c r="Q7" s="38"/>
      <c r="R7" s="38"/>
      <c r="S7" s="38"/>
      <c r="T7" s="38"/>
      <c r="X7" s="72"/>
      <c r="Y7" s="40"/>
      <c r="Z7" s="40"/>
    </row>
    <row r="8" spans="1:61" s="40" customFormat="1" ht="15" customHeight="1">
      <c r="A8" s="154"/>
      <c r="B8" s="106" t="s">
        <v>130</v>
      </c>
      <c r="C8" s="106" t="s">
        <v>131</v>
      </c>
      <c r="D8"/>
      <c r="E8"/>
      <c r="F8"/>
      <c r="G8"/>
      <c r="H8"/>
      <c r="I8"/>
      <c r="J8"/>
      <c r="K8"/>
      <c r="L8"/>
      <c r="M8"/>
      <c r="N8"/>
      <c r="O8"/>
      <c r="P8"/>
      <c r="Q8" s="38"/>
      <c r="R8" s="38"/>
      <c r="S8" s="38"/>
      <c r="T8" s="38"/>
      <c r="Y8" s="73"/>
    </row>
    <row r="9" spans="1:61" s="40" customFormat="1" ht="15" customHeight="1">
      <c r="A9" s="155" t="s">
        <v>70</v>
      </c>
      <c r="B9" s="74">
        <v>4.3999999999999997E-2</v>
      </c>
      <c r="C9" s="74">
        <v>0.27</v>
      </c>
      <c r="D9"/>
      <c r="E9"/>
      <c r="F9"/>
      <c r="G9"/>
      <c r="H9"/>
      <c r="I9"/>
      <c r="J9"/>
      <c r="K9"/>
      <c r="L9"/>
      <c r="M9"/>
      <c r="N9"/>
      <c r="O9"/>
      <c r="P9"/>
      <c r="Q9" s="38"/>
      <c r="R9" s="38"/>
      <c r="S9" s="38"/>
      <c r="T9" s="38"/>
      <c r="Y9" s="75"/>
      <c r="AC9" s="38"/>
      <c r="AD9" s="38"/>
    </row>
    <row r="10" spans="1:61" s="40" customFormat="1" ht="15" customHeight="1">
      <c r="A10" s="156" t="s">
        <v>71</v>
      </c>
      <c r="B10" s="74">
        <v>7.9000000000000001E-2</v>
      </c>
      <c r="C10" s="74">
        <v>0.49199999999999999</v>
      </c>
      <c r="D10"/>
      <c r="E10"/>
      <c r="F10"/>
      <c r="G10"/>
      <c r="H10"/>
      <c r="I10"/>
      <c r="J10"/>
      <c r="K10"/>
      <c r="L10"/>
      <c r="M10"/>
      <c r="N10"/>
      <c r="O10"/>
      <c r="P10"/>
      <c r="Q10" s="38"/>
      <c r="R10" s="38"/>
      <c r="S10" s="38"/>
      <c r="T10" s="38"/>
      <c r="Y10" s="76"/>
      <c r="AC10" s="38"/>
      <c r="AD10" s="38"/>
    </row>
    <row r="11" spans="1:61" s="40" customFormat="1" ht="45" customHeight="1">
      <c r="A11" s="157" t="str">
        <f>"Średnia przy założeniu "
&amp;$B$3*100&amp;"% ruchu w dzień 
i "&amp;$B$4*100&amp;"% ruchu w nocy"</f>
        <v>Średnia przy założeniu 85% ruchu w dzień 
i 15% ruchu w nocy</v>
      </c>
      <c r="B11" s="77">
        <f>$B$3*B9+$B$4*B10</f>
        <v>4.9249999999999995E-2</v>
      </c>
      <c r="C11" s="77">
        <f>$B$3*C9+$B$4*C10</f>
        <v>0.30330000000000001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 s="58"/>
      <c r="R11" s="38"/>
      <c r="S11" s="38"/>
      <c r="T11" s="38"/>
      <c r="Y11" s="76"/>
      <c r="AC11" s="38"/>
      <c r="AD11" s="38"/>
    </row>
    <row r="12" spans="1:61" s="40" customFormat="1" ht="15" customHeight="1">
      <c r="A12" s="58" t="s">
        <v>201</v>
      </c>
      <c r="B12" s="78"/>
      <c r="C12" s="78"/>
      <c r="D12"/>
      <c r="E12"/>
      <c r="F12"/>
      <c r="G12"/>
      <c r="H12"/>
      <c r="I12"/>
      <c r="J12"/>
      <c r="K12"/>
      <c r="L12"/>
      <c r="M12"/>
      <c r="N12"/>
      <c r="O12"/>
      <c r="P12"/>
      <c r="Q12" s="38"/>
      <c r="R12" s="38"/>
      <c r="S12" s="38"/>
      <c r="T12" s="38"/>
      <c r="Y12" s="79"/>
      <c r="AC12" s="38"/>
      <c r="AD12" s="38"/>
    </row>
    <row r="13" spans="1:61" s="40" customFormat="1" ht="15" customHeight="1">
      <c r="D13"/>
      <c r="E13"/>
      <c r="F13"/>
      <c r="G13"/>
      <c r="H13"/>
      <c r="I13"/>
      <c r="J13"/>
      <c r="K13"/>
      <c r="L13"/>
      <c r="M13"/>
      <c r="N13"/>
      <c r="O13"/>
      <c r="P13"/>
      <c r="Q13" s="38"/>
      <c r="R13" s="38"/>
      <c r="S13" s="38"/>
      <c r="T13" s="38"/>
      <c r="Y13" s="80"/>
      <c r="AC13" s="38"/>
      <c r="AD13" s="38"/>
    </row>
    <row r="14" spans="1:61" s="40" customFormat="1" ht="15" customHeight="1">
      <c r="A14" s="152" t="s">
        <v>205</v>
      </c>
      <c r="B14" s="134"/>
      <c r="C14" s="134"/>
      <c r="D14"/>
      <c r="E14"/>
      <c r="F14"/>
      <c r="G14"/>
      <c r="H14"/>
      <c r="I14"/>
      <c r="J14"/>
      <c r="K14"/>
      <c r="L14"/>
      <c r="M14"/>
      <c r="N14"/>
      <c r="O14"/>
      <c r="P14"/>
      <c r="Q14" s="38"/>
      <c r="R14" s="38"/>
      <c r="S14" s="38"/>
      <c r="T14" s="38"/>
      <c r="AC14" s="38"/>
      <c r="AD14" s="38"/>
    </row>
    <row r="15" spans="1:61" s="40" customFormat="1" ht="15" customHeight="1">
      <c r="A15" s="154"/>
      <c r="B15" s="106" t="s">
        <v>130</v>
      </c>
      <c r="C15" s="106" t="s">
        <v>131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 s="38"/>
      <c r="R15" s="38"/>
      <c r="S15" s="38"/>
      <c r="T15" s="38"/>
      <c r="AC15" s="38"/>
      <c r="AD15" s="38"/>
    </row>
    <row r="16" spans="1:61" s="40" customFormat="1" ht="15" customHeight="1">
      <c r="A16" s="155" t="s">
        <v>70</v>
      </c>
      <c r="B16" s="81">
        <v>5.0000000000000001E-4</v>
      </c>
      <c r="C16" s="81">
        <v>2E-3</v>
      </c>
      <c r="D16"/>
      <c r="E16"/>
      <c r="F16"/>
      <c r="G16"/>
      <c r="H16"/>
      <c r="I16"/>
      <c r="J16"/>
      <c r="K16"/>
      <c r="L16"/>
      <c r="M16"/>
      <c r="N16"/>
      <c r="O16"/>
      <c r="P16"/>
      <c r="Q16" s="38"/>
      <c r="R16" s="38"/>
      <c r="S16" s="38"/>
      <c r="T16" s="38"/>
      <c r="AC16" s="38"/>
      <c r="AD16" s="38"/>
    </row>
    <row r="17" spans="1:61" s="40" customFormat="1" ht="15" customHeight="1">
      <c r="A17" s="156" t="s">
        <v>71</v>
      </c>
      <c r="B17" s="81">
        <v>6.9999999999999999E-4</v>
      </c>
      <c r="C17" s="81">
        <v>3.8E-3</v>
      </c>
      <c r="D17"/>
      <c r="E17"/>
      <c r="F17"/>
      <c r="G17"/>
      <c r="H17"/>
      <c r="I17"/>
      <c r="J17"/>
      <c r="K17"/>
      <c r="L17"/>
      <c r="M17"/>
      <c r="N17"/>
      <c r="O17"/>
      <c r="P17"/>
      <c r="Q17" s="38"/>
      <c r="R17" s="38"/>
      <c r="S17" s="38"/>
      <c r="T17" s="38"/>
      <c r="AC17" s="38"/>
      <c r="AD17" s="38"/>
    </row>
    <row r="18" spans="1:61" s="40" customFormat="1" ht="45" customHeight="1">
      <c r="A18" s="157" t="str">
        <f>"Średnia przy założeniu "
&amp;$B$3*100&amp;"% ruchu w dzień 
i "&amp;$B$4*100&amp;"% ruchu w nocy"</f>
        <v>Średnia przy założeniu 85% ruchu w dzień 
i 15% ruchu w nocy</v>
      </c>
      <c r="B18" s="77">
        <f>$B$3*B16+$B$4*B17</f>
        <v>5.2999999999999998E-4</v>
      </c>
      <c r="C18" s="77">
        <f>$B$3*C16+$B$4*C17</f>
        <v>2.2699999999999999E-3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 s="38"/>
      <c r="R18" s="38"/>
      <c r="S18" s="38"/>
      <c r="T18" s="38"/>
      <c r="AC18" s="38"/>
      <c r="AD18" s="38"/>
    </row>
    <row r="19" spans="1:61" s="40" customFormat="1" ht="15" customHeight="1">
      <c r="A19" s="58" t="s">
        <v>201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38"/>
      <c r="R19" s="38"/>
      <c r="S19" s="38"/>
      <c r="T19" s="38"/>
      <c r="AC19" s="38"/>
      <c r="AD19" s="38"/>
    </row>
    <row r="20" spans="1:61" s="40" customFormat="1" ht="15" customHeight="1">
      <c r="A20" s="5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38"/>
      <c r="R20" s="38"/>
      <c r="S20" s="38"/>
      <c r="T20" s="38"/>
      <c r="AC20" s="38"/>
      <c r="AD20" s="38"/>
    </row>
    <row r="21" spans="1:61" s="41" customFormat="1" ht="15" customHeight="1">
      <c r="A21" s="39" t="s">
        <v>147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58"/>
      <c r="U21" s="58"/>
      <c r="V21" s="58"/>
      <c r="W21" s="40"/>
      <c r="X21" s="40"/>
      <c r="Y21" s="40"/>
      <c r="Z21" s="58"/>
      <c r="AA21" s="40"/>
      <c r="AB21" s="40"/>
    </row>
    <row r="22" spans="1:61" s="41" customFormat="1" ht="15" customHeight="1">
      <c r="A22" s="158"/>
      <c r="B22" s="399" t="s">
        <v>253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1"/>
      <c r="O22" s="82">
        <f>'Wskaźniki makroekonomiczne'!O1</f>
        <v>2014</v>
      </c>
      <c r="P22" s="82">
        <f>O22+1</f>
        <v>2015</v>
      </c>
      <c r="Q22" s="82">
        <f t="shared" ref="Q22:AY22" si="0">P22+1</f>
        <v>2016</v>
      </c>
      <c r="R22" s="82">
        <f t="shared" si="0"/>
        <v>2017</v>
      </c>
      <c r="S22" s="82">
        <f t="shared" si="0"/>
        <v>2018</v>
      </c>
      <c r="T22" s="82">
        <f t="shared" si="0"/>
        <v>2019</v>
      </c>
      <c r="U22" s="82">
        <f t="shared" si="0"/>
        <v>2020</v>
      </c>
      <c r="V22" s="82">
        <f t="shared" si="0"/>
        <v>2021</v>
      </c>
      <c r="W22" s="82">
        <f t="shared" si="0"/>
        <v>2022</v>
      </c>
      <c r="X22" s="82">
        <f t="shared" si="0"/>
        <v>2023</v>
      </c>
      <c r="Y22" s="82">
        <f t="shared" si="0"/>
        <v>2024</v>
      </c>
      <c r="Z22" s="82">
        <f t="shared" si="0"/>
        <v>2025</v>
      </c>
      <c r="AA22" s="82">
        <f t="shared" si="0"/>
        <v>2026</v>
      </c>
      <c r="AB22" s="82">
        <f t="shared" si="0"/>
        <v>2027</v>
      </c>
      <c r="AC22" s="82">
        <f t="shared" si="0"/>
        <v>2028</v>
      </c>
      <c r="AD22" s="82">
        <f t="shared" si="0"/>
        <v>2029</v>
      </c>
      <c r="AE22" s="82">
        <f t="shared" si="0"/>
        <v>2030</v>
      </c>
      <c r="AF22" s="82">
        <f t="shared" si="0"/>
        <v>2031</v>
      </c>
      <c r="AG22" s="82">
        <f t="shared" si="0"/>
        <v>2032</v>
      </c>
      <c r="AH22" s="82">
        <f t="shared" si="0"/>
        <v>2033</v>
      </c>
      <c r="AI22" s="82">
        <f t="shared" si="0"/>
        <v>2034</v>
      </c>
      <c r="AJ22" s="82">
        <f t="shared" si="0"/>
        <v>2035</v>
      </c>
      <c r="AK22" s="82">
        <f t="shared" si="0"/>
        <v>2036</v>
      </c>
      <c r="AL22" s="82">
        <f t="shared" si="0"/>
        <v>2037</v>
      </c>
      <c r="AM22" s="82">
        <f t="shared" si="0"/>
        <v>2038</v>
      </c>
      <c r="AN22" s="82">
        <f t="shared" si="0"/>
        <v>2039</v>
      </c>
      <c r="AO22" s="82">
        <f t="shared" si="0"/>
        <v>2040</v>
      </c>
      <c r="AP22" s="82">
        <f t="shared" si="0"/>
        <v>2041</v>
      </c>
      <c r="AQ22" s="82">
        <f t="shared" si="0"/>
        <v>2042</v>
      </c>
      <c r="AR22" s="82">
        <f t="shared" si="0"/>
        <v>2043</v>
      </c>
      <c r="AS22" s="82">
        <f t="shared" si="0"/>
        <v>2044</v>
      </c>
      <c r="AT22" s="82">
        <f t="shared" si="0"/>
        <v>2045</v>
      </c>
      <c r="AU22" s="82">
        <f t="shared" si="0"/>
        <v>2046</v>
      </c>
      <c r="AV22" s="82">
        <f t="shared" si="0"/>
        <v>2047</v>
      </c>
      <c r="AW22" s="82">
        <f t="shared" si="0"/>
        <v>2048</v>
      </c>
      <c r="AX22" s="82">
        <f t="shared" si="0"/>
        <v>2049</v>
      </c>
      <c r="AY22" s="82">
        <f t="shared" si="0"/>
        <v>2050</v>
      </c>
      <c r="AZ22" s="82">
        <f t="shared" ref="AZ22:BI22" si="1">AY22+1</f>
        <v>2051</v>
      </c>
      <c r="BA22" s="82">
        <f t="shared" si="1"/>
        <v>2052</v>
      </c>
      <c r="BB22" s="82">
        <f t="shared" si="1"/>
        <v>2053</v>
      </c>
      <c r="BC22" s="82">
        <f t="shared" si="1"/>
        <v>2054</v>
      </c>
      <c r="BD22" s="82">
        <f t="shared" si="1"/>
        <v>2055</v>
      </c>
      <c r="BE22" s="82">
        <f t="shared" si="1"/>
        <v>2056</v>
      </c>
      <c r="BF22" s="82">
        <f t="shared" si="1"/>
        <v>2057</v>
      </c>
      <c r="BG22" s="82">
        <f t="shared" si="1"/>
        <v>2058</v>
      </c>
      <c r="BH22" s="82">
        <f t="shared" si="1"/>
        <v>2059</v>
      </c>
      <c r="BI22" s="82">
        <f t="shared" si="1"/>
        <v>2060</v>
      </c>
    </row>
    <row r="23" spans="1:61" s="121" customFormat="1" ht="15" customHeight="1">
      <c r="A23" s="159" t="s">
        <v>206</v>
      </c>
      <c r="B23" s="396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8"/>
      <c r="O23" s="368">
        <f>$B$11</f>
        <v>4.9249999999999995E-2</v>
      </c>
      <c r="P23" s="369">
        <f>O23*'Wskaźniki makroekonomiczne'!P45</f>
        <v>5.055023627811181E-2</v>
      </c>
      <c r="Q23" s="120">
        <f>P23*'Wskaźniki makroekonomiczne'!Q45</f>
        <v>5.1700411099315516E-2</v>
      </c>
      <c r="R23" s="120">
        <f>Q23*'Wskaźniki makroekonomiczne'!R45</f>
        <v>5.4544646706679981E-2</v>
      </c>
      <c r="S23" s="120">
        <f>R23*'Wskaźniki makroekonomiczne'!S45</f>
        <v>5.758518397527778E-2</v>
      </c>
      <c r="T23" s="120">
        <f>S23*'Wskaźniki makroekonomiczne'!T45</f>
        <v>6.1006786494547882E-2</v>
      </c>
      <c r="U23" s="120">
        <f>T23*'Wskaźniki makroekonomiczne'!U45</f>
        <v>6.2147168571215473E-2</v>
      </c>
      <c r="V23" s="120">
        <f>U23*'Wskaźniki makroekonomiczne'!V45</f>
        <v>6.8479660935430772E-2</v>
      </c>
      <c r="W23" s="120">
        <f>V23*'Wskaźniki makroekonomiczne'!W45</f>
        <v>7.0670551041373236E-2</v>
      </c>
      <c r="X23" s="120">
        <f>W23*'Wskaźniki makroekonomiczne'!X45</f>
        <v>7.2601018099660491E-2</v>
      </c>
      <c r="Y23" s="120">
        <f>X23*'Wskaźniki makroekonomiczne'!Y45</f>
        <v>7.4478266277098151E-2</v>
      </c>
      <c r="Z23" s="120">
        <f>Y23*'Wskaźniki makroekonomiczne'!Z45</f>
        <v>7.64748231508528E-2</v>
      </c>
      <c r="AA23" s="120">
        <f>Z23*'Wskaźniki makroekonomiczne'!AA45</f>
        <v>7.8474999580850302E-2</v>
      </c>
      <c r="AB23" s="120">
        <f>AA23*'Wskaźniki makroekonomiczne'!AB45</f>
        <v>8.0539289215881785E-2</v>
      </c>
      <c r="AC23" s="120">
        <f>AB23*'Wskaźniki makroekonomiczne'!AC45</f>
        <v>8.2605285834585068E-2</v>
      </c>
      <c r="AD23" s="120">
        <f>AC23*'Wskaźniki makroekonomiczne'!AD45</f>
        <v>8.4670028357474447E-2</v>
      </c>
      <c r="AE23" s="120">
        <f>AD23*'Wskaźniki makroekonomiczne'!AE45</f>
        <v>8.6730368187109969E-2</v>
      </c>
      <c r="AF23" s="120">
        <f>AE23*'Wskaźniki makroekonomiczne'!AF45</f>
        <v>8.8854584002050305E-2</v>
      </c>
      <c r="AG23" s="120">
        <f>AF23*'Wskaźniki makroekonomiczne'!AG45</f>
        <v>9.0972706827436259E-2</v>
      </c>
      <c r="AH23" s="120">
        <f>AG23*'Wskaźniki makroekonomiczne'!AH45</f>
        <v>9.3153867046483138E-2</v>
      </c>
      <c r="AI23" s="120">
        <f>AH23*'Wskaźniki makroekonomiczne'!AI45</f>
        <v>9.5324183597987416E-2</v>
      </c>
      <c r="AJ23" s="120">
        <f>AI23*'Wskaźniki makroekonomiczne'!AJ45</f>
        <v>9.7478934350813853E-2</v>
      </c>
      <c r="AK23" s="120">
        <f>AJ23*'Wskaźniki makroekonomiczne'!AK45</f>
        <v>9.961467677969825E-2</v>
      </c>
      <c r="AL23" s="120">
        <f>AK23*'Wskaźniki makroekonomiczne'!AL45</f>
        <v>0.10172670007887882</v>
      </c>
      <c r="AM23" s="120">
        <f>AL23*'Wskaźniki makroekonomiczne'!AM45</f>
        <v>0.10381021895538313</v>
      </c>
      <c r="AN23" s="120">
        <f>AM23*'Wskaźniki makroekonomiczne'!AN45</f>
        <v>0.10586025046345691</v>
      </c>
      <c r="AO23" s="120">
        <f>AN23*'Wskaźniki makroekonomiczne'!AO45</f>
        <v>0.10795752566803139</v>
      </c>
      <c r="AP23" s="120">
        <f>AO23*'Wskaźniki makroekonomiczne'!AP45</f>
        <v>0.10992814401100497</v>
      </c>
      <c r="AQ23" s="120">
        <f>AP23*'Wskaźniki makroekonomiczne'!AQ45</f>
        <v>0.11194012078631221</v>
      </c>
      <c r="AR23" s="120">
        <f>AQ23*'Wskaźniki makroekonomiczne'!AR45</f>
        <v>0.11399355013910817</v>
      </c>
      <c r="AS23" s="120">
        <f>AR23*'Wskaźniki makroekonomiczne'!AS45</f>
        <v>0.11599776985008456</v>
      </c>
      <c r="AT23" s="120">
        <f>AS23*'Wskaźniki makroekonomiczne'!AT45</f>
        <v>0.11794840248268373</v>
      </c>
      <c r="AU23" s="120">
        <f>AT23*'Wskaźniki makroekonomiczne'!AU45</f>
        <v>0.11984112348783105</v>
      </c>
      <c r="AV23" s="120">
        <f>AU23*'Wskaźniki makroekonomiczne'!AV45</f>
        <v>0.12176843943302711</v>
      </c>
      <c r="AW23" s="120">
        <f>AV23*'Wskaźniki makroekonomiczne'!AW45</f>
        <v>0.12373003049546273</v>
      </c>
      <c r="AX23" s="120">
        <f>AW23*'Wskaźniki makroekonomiczne'!AX45</f>
        <v>0.12572624816196865</v>
      </c>
      <c r="AY23" s="120">
        <f>AX23*'Wskaźniki makroekonomiczne'!AY45</f>
        <v>0.12765576768362183</v>
      </c>
      <c r="AZ23" s="120">
        <f>AY23*'Wskaźniki makroekonomiczne'!AZ45</f>
        <v>0.12959786626050138</v>
      </c>
      <c r="BA23" s="120">
        <f>AZ23*'Wskaźniki makroekonomiczne'!BA45</f>
        <v>0.13156951106902215</v>
      </c>
      <c r="BB23" s="120">
        <f>BA23*'Wskaźniki makroekonomiczne'!BB45</f>
        <v>0.13357115161252789</v>
      </c>
      <c r="BC23" s="120">
        <f>BB23*'Wskaźniki makroekonomiczne'!BC45</f>
        <v>0.13560324423290807</v>
      </c>
      <c r="BD23" s="120">
        <f>BC23*'Wskaźniki makroekonomiczne'!BD45</f>
        <v>0.13766625221463649</v>
      </c>
      <c r="BE23" s="120">
        <f>BD23*'Wskaźniki makroekonomiczne'!BE45</f>
        <v>0.13987132379517328</v>
      </c>
      <c r="BF23" s="120">
        <f>BE23*'Wskaźniki makroekonomiczne'!BF45</f>
        <v>0.14211171514796414</v>
      </c>
      <c r="BG23" s="120">
        <f>BF23*'Wskaźniki makroekonomiczne'!BG45</f>
        <v>0.1443879920080732</v>
      </c>
      <c r="BH23" s="120">
        <f>BG23*'Wskaźniki makroekonomiczne'!BH45</f>
        <v>0.14681681107447292</v>
      </c>
      <c r="BI23" s="120">
        <f>BH23*'Wskaźniki makroekonomiczne'!BI45</f>
        <v>0.14928648646123049</v>
      </c>
    </row>
    <row r="24" spans="1:61" ht="15" customHeight="1">
      <c r="A24" s="58" t="s">
        <v>201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</sheetData>
  <mergeCells count="2">
    <mergeCell ref="B23:N23"/>
    <mergeCell ref="B22:N22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showGridLines="0" zoomScaleNormal="10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/>
  <cols>
    <col min="1" max="1" width="21.625" customWidth="1"/>
    <col min="2" max="2" width="9" customWidth="1"/>
    <col min="3" max="13" width="0.875" customWidth="1"/>
    <col min="14" max="61" width="9" customWidth="1"/>
  </cols>
  <sheetData>
    <row r="1" spans="1:16384" s="41" customFormat="1" ht="20.100000000000001" customHeight="1">
      <c r="A1" s="91" t="s">
        <v>154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16384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6384" ht="15">
      <c r="A3" s="6" t="s">
        <v>208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6384" ht="15">
      <c r="A4" s="35" t="s">
        <v>193</v>
      </c>
      <c r="B4" s="130">
        <v>0.26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6384" ht="15">
      <c r="A5" s="35" t="s">
        <v>194</v>
      </c>
      <c r="B5" s="130">
        <v>0.74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6384" ht="15">
      <c r="A6" s="29" t="s">
        <v>195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6384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6384" ht="15">
      <c r="A8" s="6" t="s">
        <v>170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16384" s="108" customFormat="1" ht="15">
      <c r="A9" s="31"/>
      <c r="B9" s="176"/>
      <c r="C9" s="403" t="s">
        <v>253</v>
      </c>
      <c r="D9" s="404"/>
      <c r="E9" s="404"/>
      <c r="F9" s="404"/>
      <c r="G9" s="404"/>
      <c r="H9" s="404"/>
      <c r="I9" s="404"/>
      <c r="J9" s="404"/>
      <c r="K9" s="404"/>
      <c r="L9" s="404"/>
      <c r="M9" s="405"/>
      <c r="N9" s="31">
        <f>'Wskaźniki makroekonomiczne'!N1</f>
        <v>2013</v>
      </c>
      <c r="O9" s="31">
        <f>N9+1</f>
        <v>2014</v>
      </c>
      <c r="P9" s="31">
        <f t="shared" ref="P9:AY9" si="0">O9+1</f>
        <v>2015</v>
      </c>
      <c r="Q9" s="31">
        <f t="shared" si="0"/>
        <v>2016</v>
      </c>
      <c r="R9" s="31">
        <f t="shared" si="0"/>
        <v>2017</v>
      </c>
      <c r="S9" s="31">
        <f t="shared" si="0"/>
        <v>2018</v>
      </c>
      <c r="T9" s="31">
        <f t="shared" si="0"/>
        <v>2019</v>
      </c>
      <c r="U9" s="31">
        <f t="shared" si="0"/>
        <v>2020</v>
      </c>
      <c r="V9" s="31">
        <f t="shared" si="0"/>
        <v>2021</v>
      </c>
      <c r="W9" s="31">
        <f t="shared" si="0"/>
        <v>2022</v>
      </c>
      <c r="X9" s="31">
        <f t="shared" si="0"/>
        <v>2023</v>
      </c>
      <c r="Y9" s="31">
        <f t="shared" si="0"/>
        <v>2024</v>
      </c>
      <c r="Z9" s="31">
        <f t="shared" si="0"/>
        <v>2025</v>
      </c>
      <c r="AA9" s="31">
        <f t="shared" si="0"/>
        <v>2026</v>
      </c>
      <c r="AB9" s="31">
        <f t="shared" si="0"/>
        <v>2027</v>
      </c>
      <c r="AC9" s="31">
        <f t="shared" si="0"/>
        <v>2028</v>
      </c>
      <c r="AD9" s="31">
        <f t="shared" si="0"/>
        <v>2029</v>
      </c>
      <c r="AE9" s="31">
        <f t="shared" si="0"/>
        <v>2030</v>
      </c>
      <c r="AF9" s="31">
        <f t="shared" si="0"/>
        <v>2031</v>
      </c>
      <c r="AG9" s="31">
        <f t="shared" si="0"/>
        <v>2032</v>
      </c>
      <c r="AH9" s="31">
        <f t="shared" si="0"/>
        <v>2033</v>
      </c>
      <c r="AI9" s="31">
        <f t="shared" si="0"/>
        <v>2034</v>
      </c>
      <c r="AJ9" s="31">
        <f t="shared" si="0"/>
        <v>2035</v>
      </c>
      <c r="AK9" s="31">
        <f t="shared" si="0"/>
        <v>2036</v>
      </c>
      <c r="AL9" s="31">
        <f t="shared" si="0"/>
        <v>2037</v>
      </c>
      <c r="AM9" s="31">
        <f t="shared" si="0"/>
        <v>2038</v>
      </c>
      <c r="AN9" s="31">
        <f t="shared" si="0"/>
        <v>2039</v>
      </c>
      <c r="AO9" s="31">
        <f t="shared" si="0"/>
        <v>2040</v>
      </c>
      <c r="AP9" s="31">
        <f t="shared" si="0"/>
        <v>2041</v>
      </c>
      <c r="AQ9" s="31">
        <f t="shared" si="0"/>
        <v>2042</v>
      </c>
      <c r="AR9" s="31">
        <f t="shared" si="0"/>
        <v>2043</v>
      </c>
      <c r="AS9" s="31">
        <f t="shared" si="0"/>
        <v>2044</v>
      </c>
      <c r="AT9" s="31">
        <f t="shared" si="0"/>
        <v>2045</v>
      </c>
      <c r="AU9" s="31">
        <f t="shared" si="0"/>
        <v>2046</v>
      </c>
      <c r="AV9" s="31">
        <f t="shared" si="0"/>
        <v>2047</v>
      </c>
      <c r="AW9" s="31">
        <f t="shared" si="0"/>
        <v>2048</v>
      </c>
      <c r="AX9" s="31">
        <f t="shared" si="0"/>
        <v>2049</v>
      </c>
      <c r="AY9" s="31">
        <f t="shared" si="0"/>
        <v>2050</v>
      </c>
      <c r="AZ9" s="31">
        <f t="shared" ref="AZ9:BI9" si="1">AY9+1</f>
        <v>2051</v>
      </c>
      <c r="BA9" s="31">
        <f t="shared" si="1"/>
        <v>2052</v>
      </c>
      <c r="BB9" s="31">
        <f t="shared" si="1"/>
        <v>2053</v>
      </c>
      <c r="BC9" s="31">
        <f t="shared" si="1"/>
        <v>2054</v>
      </c>
      <c r="BD9" s="31">
        <f t="shared" si="1"/>
        <v>2055</v>
      </c>
      <c r="BE9" s="31">
        <f t="shared" si="1"/>
        <v>2056</v>
      </c>
      <c r="BF9" s="31">
        <f t="shared" si="1"/>
        <v>2057</v>
      </c>
      <c r="BG9" s="31">
        <f t="shared" si="1"/>
        <v>2058</v>
      </c>
      <c r="BH9" s="31">
        <f t="shared" si="1"/>
        <v>2059</v>
      </c>
      <c r="BI9" s="31">
        <f t="shared" si="1"/>
        <v>2060</v>
      </c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5">
      <c r="A10" s="35" t="s">
        <v>125</v>
      </c>
      <c r="B10" s="165"/>
      <c r="C10" s="406"/>
      <c r="D10" s="407"/>
      <c r="E10" s="407"/>
      <c r="F10" s="407"/>
      <c r="G10" s="407"/>
      <c r="H10" s="407"/>
      <c r="I10" s="407"/>
      <c r="J10" s="407"/>
      <c r="K10" s="407"/>
      <c r="L10" s="407"/>
      <c r="M10" s="408"/>
      <c r="N10" s="354">
        <v>1977576</v>
      </c>
      <c r="O10" s="355">
        <f>N10*'Wskaźniki makroekonomiczne'!O$45</f>
        <v>2033421.3616315185</v>
      </c>
      <c r="P10" s="17">
        <f>O10*'Wskaźniki makroekonomiczne'!P$45</f>
        <v>2087105.1834199615</v>
      </c>
      <c r="Q10" s="17">
        <f>P10*'Wskaźniki makroekonomiczne'!Q$45</f>
        <v>2134593.3062838465</v>
      </c>
      <c r="R10" s="17">
        <f>Q10*'Wskaźniki makroekonomiczne'!R$45</f>
        <v>2252025.3761625853</v>
      </c>
      <c r="S10" s="17">
        <f>R10*'Wskaźniki makroekonomiczne'!S$45</f>
        <v>2377562.2986560576</v>
      </c>
      <c r="T10" s="17">
        <f>S10*'Wskaźniki makroekonomiczne'!T$45</f>
        <v>2518832.5454316116</v>
      </c>
      <c r="U10" s="17">
        <f>T10*'Wskaźniki makroekonomiczne'!U$45</f>
        <v>2565916.3479720703</v>
      </c>
      <c r="V10" s="17">
        <f>U10*'Wskaźniki makroekonomiczne'!V$45</f>
        <v>2827370.6676830114</v>
      </c>
      <c r="W10" s="17">
        <f>V10*'Wskaźniki makroekonomiczne'!W$45</f>
        <v>2917827.5761583522</v>
      </c>
      <c r="X10" s="17">
        <f>W10*'Wskaźniki makroekonomiczne'!X$45</f>
        <v>2997532.2046709871</v>
      </c>
      <c r="Y10" s="17">
        <f>X10*'Wskaźniki makroekonomiczne'!Y$45</f>
        <v>3075039.545687953</v>
      </c>
      <c r="Z10" s="17">
        <f>Y10*'Wskaźniki makroekonomiczne'!Z$45</f>
        <v>3157472.8735418608</v>
      </c>
      <c r="AA10" s="17">
        <f>Z10*'Wskaźniki makroekonomiczne'!AA$45</f>
        <v>3240055.6447050851</v>
      </c>
      <c r="AB10" s="17">
        <f>AA10*'Wskaźniki makroekonomiczne'!AB$45</f>
        <v>3325285.5054252381</v>
      </c>
      <c r="AC10" s="17">
        <f>AB10*'Wskaźniki makroekonomiczne'!AC$45</f>
        <v>3410585.8436491918</v>
      </c>
      <c r="AD10" s="17">
        <f>AC10*'Wskaźniki makroekonomiczne'!AD$45</f>
        <v>3495834.4030870032</v>
      </c>
      <c r="AE10" s="17">
        <f>AD10*'Wskaźniki makroekonomiczne'!AE$45</f>
        <v>3580901.1852555536</v>
      </c>
      <c r="AF10" s="17">
        <f>AE10*'Wskaźniki makroekonomiczne'!AF$45</f>
        <v>3668605.2627137299</v>
      </c>
      <c r="AG10" s="17">
        <f>AF10*'Wskaźniki makroekonomiczne'!AG$45</f>
        <v>3756057.7743827468</v>
      </c>
      <c r="AH10" s="17">
        <f>AG10*'Wskaźniki makroekonomiczne'!AH$45</f>
        <v>3846112.9577847933</v>
      </c>
      <c r="AI10" s="17">
        <f>AH10*'Wskaźniki makroekonomiczne'!AI$45</f>
        <v>3935720.4306240068</v>
      </c>
      <c r="AJ10" s="17">
        <f>AI10*'Wskaźniki makroekonomiczne'!AJ$45</f>
        <v>4024685.2267618519</v>
      </c>
      <c r="AK10" s="17">
        <f>AJ10*'Wskaźniki makroekonomiczne'!AK$45</f>
        <v>4112865.2120986301</v>
      </c>
      <c r="AL10" s="17">
        <f>AK10*'Wskaźniki makroekonomiczne'!AL$45</f>
        <v>4200065.8880949197</v>
      </c>
      <c r="AM10" s="17">
        <f>AL10*'Wskaźniki makroekonomiczne'!AM$45</f>
        <v>4286089.6808024598</v>
      </c>
      <c r="AN10" s="17">
        <f>AM10*'Wskaźniki makroekonomiczne'!AN$45</f>
        <v>4370730.855635656</v>
      </c>
      <c r="AO10" s="17">
        <f>AN10*'Wskaźniki makroekonomiczne'!AO$45</f>
        <v>4457322.6160864551</v>
      </c>
      <c r="AP10" s="17">
        <f>AO10*'Wskaźniki makroekonomiczne'!AP$45</f>
        <v>4538685.0005377317</v>
      </c>
      <c r="AQ10" s="17">
        <f>AP10*'Wskaźniki makroekonomiczne'!AQ$45</f>
        <v>4621754.9813299403</v>
      </c>
      <c r="AR10" s="17">
        <f>AQ10*'Wskaźniki makroekonomiczne'!AR$45</f>
        <v>4706536.4455040814</v>
      </c>
      <c r="AS10" s="17">
        <f>AR10*'Wskaźniki makroekonomiczne'!AS$45</f>
        <v>4789286.1546147885</v>
      </c>
      <c r="AT10" s="17">
        <f>AS10*'Wskaźniki makroekonomiczne'!AT$45</f>
        <v>4869823.3741847919</v>
      </c>
      <c r="AU10" s="17">
        <f>AT10*'Wskaźniki makroekonomiczne'!AU$45</f>
        <v>4947969.5533416495</v>
      </c>
      <c r="AV10" s="17">
        <f>AU10*'Wskaźniki makroekonomiczne'!AV$45</f>
        <v>5027544.0795056028</v>
      </c>
      <c r="AW10" s="17">
        <f>AV10*'Wskaźniki makroekonomiczne'!AW$45</f>
        <v>5108533.7479145788</v>
      </c>
      <c r="AX10" s="17">
        <f>AW10*'Wskaźniki makroekonomiczne'!AX$45</f>
        <v>5190953.0706666466</v>
      </c>
      <c r="AY10" s="17">
        <f>AX10*'Wskaźniki makroekonomiczne'!AY$45</f>
        <v>5270618.5775298877</v>
      </c>
      <c r="AZ10" s="17">
        <f>AY10*'Wskaźniki makroekonomiczne'!AZ$45</f>
        <v>5350803.4451973205</v>
      </c>
      <c r="BA10" s="17">
        <f>AZ10*'Wskaźniki makroekonomiczne'!BA$45</f>
        <v>5432208.2100947015</v>
      </c>
      <c r="BB10" s="17">
        <f>BA10*'Wskaźniki makroekonomiczne'!BB$45</f>
        <v>5514851.4312007381</v>
      </c>
      <c r="BC10" s="17">
        <f>BB10*'Wskaźniki makroekonomiczne'!BC$45</f>
        <v>5598751.9498422574</v>
      </c>
      <c r="BD10" s="17">
        <f>BC10*'Wskaźniki makroekonomiczne'!BD$45</f>
        <v>5683928.8939897278</v>
      </c>
      <c r="BE10" s="17">
        <f>BD10*'Wskaźniki makroekonomiczne'!BE$45</f>
        <v>5774971.3235489177</v>
      </c>
      <c r="BF10" s="17">
        <f>BE10*'Wskaźniki makroekonomiczne'!BF$45</f>
        <v>5867472.0268012928</v>
      </c>
      <c r="BG10" s="17">
        <f>BF10*'Wskaźniki makroekonomiczne'!BG$45</f>
        <v>5961454.3616710044</v>
      </c>
      <c r="BH10" s="17">
        <f>BG10*'Wskaźniki makroekonomiczne'!BH$45</f>
        <v>6061734.8200091794</v>
      </c>
      <c r="BI10" s="17">
        <f>BH10*'Wskaźniki makroekonomiczne'!BI$45</f>
        <v>6163702.1436178787</v>
      </c>
    </row>
    <row r="11" spans="1:16384" ht="15">
      <c r="A11" s="35" t="s">
        <v>126</v>
      </c>
      <c r="B11" s="165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354">
        <v>2213180</v>
      </c>
      <c r="O11" s="355">
        <f>N11*'Wskaźniki makroekonomiczne'!O$45</f>
        <v>2275678.6536323479</v>
      </c>
      <c r="P11" s="17">
        <f>O11*'Wskaźniki makroekonomiczne'!P$45</f>
        <v>2335758.2463790979</v>
      </c>
      <c r="Q11" s="17">
        <f>P11*'Wskaźniki makroekonomiczne'!Q$45</f>
        <v>2388903.9984310507</v>
      </c>
      <c r="R11" s="17">
        <f>Q11*'Wskaźniki makroekonomiczne'!R$45</f>
        <v>2520326.6635595853</v>
      </c>
      <c r="S11" s="17">
        <f>R11*'Wskaźniki makroekonomiczne'!S$45</f>
        <v>2660819.7753914963</v>
      </c>
      <c r="T11" s="17">
        <f>S11*'Wskaźniki makroekonomiczne'!T$45</f>
        <v>2818920.6447177427</v>
      </c>
      <c r="U11" s="17">
        <f>T11*'Wskaźniki makroekonomiczne'!U$45</f>
        <v>2871613.9066234762</v>
      </c>
      <c r="V11" s="17">
        <f>U11*'Wskaźniki makroekonomiczne'!V$45</f>
        <v>3164217.3116495591</v>
      </c>
      <c r="W11" s="17">
        <f>V11*'Wskaźniki makroekonomiczne'!W$45</f>
        <v>3265451.0547266672</v>
      </c>
      <c r="X11" s="17">
        <f>W11*'Wskaźniki makroekonomiczne'!X$45</f>
        <v>3354651.5151547841</v>
      </c>
      <c r="Y11" s="17">
        <f>X11*'Wskaźniki makroekonomiczne'!Y$45</f>
        <v>3441392.9081489993</v>
      </c>
      <c r="Z11" s="17">
        <f>Y11*'Wskaźniki makroekonomiczne'!Z$45</f>
        <v>3533647.1590802968</v>
      </c>
      <c r="AA11" s="17">
        <f>Z11*'Wskaźniki makroekonomiczne'!AA$45</f>
        <v>3626068.6576639288</v>
      </c>
      <c r="AB11" s="17">
        <f>AA11*'Wskaźniki makroekonomiczne'!AB$45</f>
        <v>3721452.6141584595</v>
      </c>
      <c r="AC11" s="17">
        <f>AB11*'Wskaźniki makroekonomiczne'!AC$45</f>
        <v>3816915.4446896203</v>
      </c>
      <c r="AD11" s="17">
        <f>AC11*'Wskaźniki makroekonomiczne'!AD$45</f>
        <v>3912320.3276253836</v>
      </c>
      <c r="AE11" s="17">
        <f>AD11*'Wskaźniki makroekonomiczne'!AE$45</f>
        <v>4007521.7767528975</v>
      </c>
      <c r="AF11" s="17">
        <f>AE11*'Wskaźniki makroekonomiczne'!AF$45</f>
        <v>4105674.7226568158</v>
      </c>
      <c r="AG11" s="17">
        <f>AF11*'Wskaźniki makroekonomiczne'!AG$45</f>
        <v>4203546.1317837648</v>
      </c>
      <c r="AH11" s="17">
        <f>AG11*'Wskaźniki makroekonomiczne'!AH$45</f>
        <v>4304330.2891571056</v>
      </c>
      <c r="AI11" s="17">
        <f>AH11*'Wskaźniki makroekonomiczne'!AI$45</f>
        <v>4404613.3967283396</v>
      </c>
      <c r="AJ11" s="17">
        <f>AI11*'Wskaźniki makroekonomiczne'!AJ$45</f>
        <v>4504177.2605274329</v>
      </c>
      <c r="AK11" s="17">
        <f>AJ11*'Wskaźniki makroekonomiczne'!AK$45</f>
        <v>4602862.8129146239</v>
      </c>
      <c r="AL11" s="17">
        <f>AK11*'Wskaźniki makroekonomiczne'!AL$45</f>
        <v>4700452.3832277087</v>
      </c>
      <c r="AM11" s="17">
        <f>AL11*'Wskaźniki makroekonomiczne'!AM$45</f>
        <v>4796724.8589982856</v>
      </c>
      <c r="AN11" s="17">
        <f>AM11*'Wskaźniki makroekonomiczne'!AN$45</f>
        <v>4891449.994880463</v>
      </c>
      <c r="AO11" s="17">
        <f>AN11*'Wskaźniki makroekonomiczne'!AO$45</f>
        <v>4988358.1048061997</v>
      </c>
      <c r="AP11" s="17">
        <f>AO11*'Wskaźniki makroekonomiczne'!AP$45</f>
        <v>5079413.8225231804</v>
      </c>
      <c r="AQ11" s="17">
        <f>AP11*'Wskaźniki makroekonomiczne'!AQ$45</f>
        <v>5172380.5758058354</v>
      </c>
      <c r="AR11" s="17">
        <f>AQ11*'Wskaźniki makroekonomiczne'!AR$45</f>
        <v>5267262.7147885729</v>
      </c>
      <c r="AS11" s="17">
        <f>AR11*'Wskaźniki makroekonomiczne'!AS$45</f>
        <v>5359871.0399349313</v>
      </c>
      <c r="AT11" s="17">
        <f>AS11*'Wskaźniki makroekonomiczne'!AT$45</f>
        <v>5450003.2844645679</v>
      </c>
      <c r="AU11" s="17">
        <f>AT11*'Wskaźniki makroekonomiczne'!AU$45</f>
        <v>5537459.625351782</v>
      </c>
      <c r="AV11" s="17">
        <f>AU11*'Wskaźniki makroekonomiczne'!AV$45</f>
        <v>5626514.4833271718</v>
      </c>
      <c r="AW11" s="17">
        <f>AV11*'Wskaźniki makroekonomiczne'!AW$45</f>
        <v>5717153.0804427201</v>
      </c>
      <c r="AX11" s="17">
        <f>AW11*'Wskaźniki makroekonomiczne'!AX$45</f>
        <v>5809391.6577355377</v>
      </c>
      <c r="AY11" s="17">
        <f>AX11*'Wskaźniki makroekonomiczne'!AY$45</f>
        <v>5898548.3356480869</v>
      </c>
      <c r="AZ11" s="17">
        <f>AY11*'Wskaźniki makroekonomiczne'!AZ$45</f>
        <v>5988286.2498542713</v>
      </c>
      <c r="BA11" s="17">
        <f>AZ11*'Wskaźniki makroekonomiczne'!BA$45</f>
        <v>6079389.3971293122</v>
      </c>
      <c r="BB11" s="17">
        <f>BA11*'Wskaźniki makroekonomiczne'!BB$45</f>
        <v>6171878.547527303</v>
      </c>
      <c r="BC11" s="17">
        <f>BB11*'Wskaźniki makroekonomiczne'!BC$45</f>
        <v>6265774.7870887853</v>
      </c>
      <c r="BD11" s="17">
        <f>BC11*'Wskaźniki makroekonomiczne'!BD$45</f>
        <v>6361099.5226480244</v>
      </c>
      <c r="BE11" s="17">
        <f>BD11*'Wskaźniki makroekonomiczne'!BE$45</f>
        <v>6462988.5444867844</v>
      </c>
      <c r="BF11" s="17">
        <f>BE11*'Wskaźniki makroekonomiczne'!BF$45</f>
        <v>6566509.5754985334</v>
      </c>
      <c r="BG11" s="17">
        <f>BF11*'Wskaźniki makroekonomiczne'!BG$45</f>
        <v>6671688.7564184824</v>
      </c>
      <c r="BH11" s="17">
        <f>BG11*'Wskaźniki makroekonomiczne'!BH$45</f>
        <v>6783916.4052091651</v>
      </c>
      <c r="BI11" s="17">
        <f>BH11*'Wskaźniki makroekonomiczne'!BI$45</f>
        <v>6898031.8886415595</v>
      </c>
    </row>
    <row r="12" spans="1:16384" ht="15">
      <c r="A12" s="35" t="s">
        <v>127</v>
      </c>
      <c r="B12" s="165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354">
        <v>30420</v>
      </c>
      <c r="O12" s="355">
        <f>N12*'Wskaźniki makroekonomiczne'!O$45</f>
        <v>31279.039501304018</v>
      </c>
      <c r="P12" s="17">
        <f>O12*'Wskaźniki makroekonomiczne'!P$45</f>
        <v>32104.829184635753</v>
      </c>
      <c r="Q12" s="17">
        <f>P12*'Wskaźniki makroekonomiczne'!Q$45</f>
        <v>32835.313726074048</v>
      </c>
      <c r="R12" s="17">
        <f>Q12*'Wskaźniki makroekonomiczne'!R$45</f>
        <v>34641.708810617572</v>
      </c>
      <c r="S12" s="17">
        <f>R12*'Wskaźniki makroekonomiczne'!S$45</f>
        <v>36572.776533047167</v>
      </c>
      <c r="T12" s="17">
        <f>S12*'Wskaźniki makroekonomiczne'!T$45</f>
        <v>38745.861616458555</v>
      </c>
      <c r="U12" s="17">
        <f>T12*'Wskaźniki makroekonomiczne'!U$45</f>
        <v>39470.126713365455</v>
      </c>
      <c r="V12" s="17">
        <f>U12*'Wskaźniki makroekonomiczne'!V$45</f>
        <v>43491.939480918678</v>
      </c>
      <c r="W12" s="17">
        <f>V12*'Wskaźniki makroekonomiczne'!W$45</f>
        <v>44883.390002071785</v>
      </c>
      <c r="X12" s="17">
        <f>W12*'Wskaźniki makroekonomiczne'!X$45</f>
        <v>46109.443918257231</v>
      </c>
      <c r="Y12" s="17">
        <f>X12*'Wskaźniki makroekonomiczne'!Y$45</f>
        <v>47301.698129339937</v>
      </c>
      <c r="Z12" s="17">
        <f>Y12*'Wskaźniki makroekonomiczne'!Z$45</f>
        <v>48569.726176462209</v>
      </c>
      <c r="AA12" s="17">
        <f>Z12*'Wskaźniki makroekonomiczne'!AA$45</f>
        <v>49840.053030542804</v>
      </c>
      <c r="AB12" s="17">
        <f>AA12*'Wskaźniki makroekonomiczne'!AB$45</f>
        <v>51151.098655644979</v>
      </c>
      <c r="AC12" s="17">
        <f>AB12*'Wskaźniki makroekonomiczne'!AC$45</f>
        <v>52463.228398710569</v>
      </c>
      <c r="AD12" s="17">
        <f>AC12*'Wskaźniki makroekonomiczne'!AD$45</f>
        <v>53774.561656243131</v>
      </c>
      <c r="AE12" s="17">
        <f>AD12*'Wskaźniki makroekonomiczne'!AE$45</f>
        <v>55083.098730705657</v>
      </c>
      <c r="AF12" s="17">
        <f>AE12*'Wskaźniki makroekonomiczne'!AF$45</f>
        <v>56432.203916184102</v>
      </c>
      <c r="AG12" s="17">
        <f>AF12*'Wskaźniki makroekonomiczne'!AG$45</f>
        <v>57777.439398902083</v>
      </c>
      <c r="AH12" s="17">
        <f>AG12*'Wskaźniki makroekonomiczne'!AH$45</f>
        <v>59162.7103968765</v>
      </c>
      <c r="AI12" s="17">
        <f>AH12*'Wskaźniki makroekonomiczne'!AI$45</f>
        <v>60541.09450134018</v>
      </c>
      <c r="AJ12" s="17">
        <f>AI12*'Wskaźniki makroekonomiczne'!AJ$45</f>
        <v>61909.592651860439</v>
      </c>
      <c r="AK12" s="17">
        <f>AJ12*'Wskaźniki makroekonomiczne'!AK$45</f>
        <v>63266.018475163713</v>
      </c>
      <c r="AL12" s="17">
        <f>AK12*'Wskaźniki makroekonomiczne'!AL$45</f>
        <v>64607.380103645817</v>
      </c>
      <c r="AM12" s="17">
        <f>AL12*'Wskaźniki makroekonomiczne'!AM$45</f>
        <v>65930.638362323807</v>
      </c>
      <c r="AN12" s="17">
        <f>AM12*'Wskaźniki makroekonomiczne'!AN$45</f>
        <v>67232.628545470157</v>
      </c>
      <c r="AO12" s="17">
        <f>AN12*'Wskaźniki makroekonomiczne'!AO$45</f>
        <v>68564.623549916665</v>
      </c>
      <c r="AP12" s="17">
        <f>AO12*'Wskaźniki makroekonomiczne'!AP$45</f>
        <v>69816.177844167731</v>
      </c>
      <c r="AQ12" s="17">
        <f>AP12*'Wskaźniki makroekonomiczne'!AQ$45</f>
        <v>71093.999184889384</v>
      </c>
      <c r="AR12" s="17">
        <f>AQ12*'Wskaźniki makroekonomiczne'!AR$45</f>
        <v>72398.147364366378</v>
      </c>
      <c r="AS12" s="17">
        <f>AR12*'Wskaźniki makroekonomiczne'!AS$45</f>
        <v>73671.042136121148</v>
      </c>
      <c r="AT12" s="17">
        <f>AS12*'Wskaźniki makroekonomiczne'!AT$45</f>
        <v>74909.90335779835</v>
      </c>
      <c r="AU12" s="17">
        <f>AT12*'Wskaźniki makroekonomiczne'!AU$45</f>
        <v>76111.984476274505</v>
      </c>
      <c r="AV12" s="17">
        <f>AU12*'Wskaźniki makroekonomiczne'!AV$45</f>
        <v>77336.037097214212</v>
      </c>
      <c r="AW12" s="17">
        <f>AV12*'Wskaźniki makroekonomiczne'!AW$45</f>
        <v>78581.858098784345</v>
      </c>
      <c r="AX12" s="17">
        <f>AW12*'Wskaźniki makroekonomiczne'!AX$45</f>
        <v>79849.670712872452</v>
      </c>
      <c r="AY12" s="17">
        <f>AX12*'Wskaźniki makroekonomiczne'!AY$45</f>
        <v>81075.12284152885</v>
      </c>
      <c r="AZ12" s="17">
        <f>AY12*'Wskaźniki makroekonomiczne'!AZ$45</f>
        <v>82308.564021257625</v>
      </c>
      <c r="BA12" s="17">
        <f>AZ12*'Wskaźniki makroekonomiczne'!BA$45</f>
        <v>83560.770231374627</v>
      </c>
      <c r="BB12" s="17">
        <f>BA12*'Wskaźniki makroekonomiczne'!BB$45</f>
        <v>84832.02695478026</v>
      </c>
      <c r="BC12" s="17">
        <f>BB12*'Wskaźniki makroekonomiczne'!BC$45</f>
        <v>86122.624017585942</v>
      </c>
      <c r="BD12" s="17">
        <f>BC12*'Wskaźniki makroekonomiczne'!BD$45</f>
        <v>87432.855655189778</v>
      </c>
      <c r="BE12" s="17">
        <f>BD12*'Wskaźniki makroekonomiczne'!BE$45</f>
        <v>88833.312935815426</v>
      </c>
      <c r="BF12" s="17">
        <f>BE12*'Wskaźniki makroekonomiczne'!BF$45</f>
        <v>90256.202065202742</v>
      </c>
      <c r="BG12" s="17">
        <f>BF12*'Wskaźniki makroekonomiczne'!BG$45</f>
        <v>91701.882345877995</v>
      </c>
      <c r="BH12" s="17">
        <f>BG12*'Wskaźniki makroekonomiczne'!BH$45</f>
        <v>93244.443310739676</v>
      </c>
      <c r="BI12" s="17">
        <f>BH12*'Wskaźniki makroekonomiczne'!BI$45</f>
        <v>94812.952427039942</v>
      </c>
    </row>
    <row r="13" spans="1:16384" ht="15">
      <c r="A13" s="129" t="s">
        <v>196</v>
      </c>
      <c r="B13" s="165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354">
        <f>N11*$B$4+N12*$B$5</f>
        <v>597937.60000000009</v>
      </c>
      <c r="O13" s="355">
        <f t="shared" ref="O13:AU13" si="2">O11*$B$4+O12*$B$5</f>
        <v>614822.9391753755</v>
      </c>
      <c r="P13" s="17">
        <f t="shared" si="2"/>
        <v>631054.71765519597</v>
      </c>
      <c r="Q13" s="17">
        <f t="shared" si="2"/>
        <v>645413.17174936796</v>
      </c>
      <c r="R13" s="17">
        <f t="shared" si="2"/>
        <v>680919.79704534914</v>
      </c>
      <c r="S13" s="17">
        <f t="shared" si="2"/>
        <v>718876.99623624398</v>
      </c>
      <c r="T13" s="17">
        <f t="shared" si="2"/>
        <v>761591.30522279243</v>
      </c>
      <c r="U13" s="17">
        <f t="shared" si="2"/>
        <v>775827.50948999426</v>
      </c>
      <c r="V13" s="17">
        <f t="shared" si="2"/>
        <v>854880.53624476516</v>
      </c>
      <c r="W13" s="17">
        <f t="shared" si="2"/>
        <v>882230.98283046659</v>
      </c>
      <c r="X13" s="17">
        <f t="shared" si="2"/>
        <v>906330.3824397542</v>
      </c>
      <c r="Y13" s="17">
        <f t="shared" si="2"/>
        <v>929765.41273445147</v>
      </c>
      <c r="Z13" s="17">
        <f t="shared" si="2"/>
        <v>954689.85873145924</v>
      </c>
      <c r="AA13" s="17">
        <f t="shared" si="2"/>
        <v>979659.4902352232</v>
      </c>
      <c r="AB13" s="17">
        <f t="shared" si="2"/>
        <v>1005429.4926863768</v>
      </c>
      <c r="AC13" s="17">
        <f t="shared" si="2"/>
        <v>1031220.8046343472</v>
      </c>
      <c r="AD13" s="17">
        <f t="shared" si="2"/>
        <v>1056996.4608082196</v>
      </c>
      <c r="AE13" s="17">
        <f t="shared" si="2"/>
        <v>1082717.1550164756</v>
      </c>
      <c r="AF13" s="17">
        <f t="shared" si="2"/>
        <v>1109235.2587887484</v>
      </c>
      <c r="AG13" s="17">
        <f t="shared" si="2"/>
        <v>1135677.2994189665</v>
      </c>
      <c r="AH13" s="17">
        <f t="shared" si="2"/>
        <v>1162906.2808745361</v>
      </c>
      <c r="AI13" s="17">
        <f t="shared" si="2"/>
        <v>1189999.89308036</v>
      </c>
      <c r="AJ13" s="17">
        <f t="shared" si="2"/>
        <v>1216899.1862995094</v>
      </c>
      <c r="AK13" s="17">
        <f t="shared" si="2"/>
        <v>1243561.1850294233</v>
      </c>
      <c r="AL13" s="17">
        <f t="shared" si="2"/>
        <v>1269927.0809159023</v>
      </c>
      <c r="AM13" s="17">
        <f t="shared" si="2"/>
        <v>1295937.135727674</v>
      </c>
      <c r="AN13" s="17">
        <f t="shared" si="2"/>
        <v>1321529.1437925685</v>
      </c>
      <c r="AO13" s="17">
        <f t="shared" si="2"/>
        <v>1347710.9286765503</v>
      </c>
      <c r="AP13" s="17">
        <f t="shared" si="2"/>
        <v>1372311.565460711</v>
      </c>
      <c r="AQ13" s="17">
        <f t="shared" si="2"/>
        <v>1397428.5091063352</v>
      </c>
      <c r="AR13" s="17">
        <f t="shared" si="2"/>
        <v>1423062.93489466</v>
      </c>
      <c r="AS13" s="17">
        <f t="shared" si="2"/>
        <v>1448083.0415638119</v>
      </c>
      <c r="AT13" s="17">
        <f t="shared" si="2"/>
        <v>1472434.1824455585</v>
      </c>
      <c r="AU13" s="17">
        <f t="shared" si="2"/>
        <v>1496062.3711039063</v>
      </c>
      <c r="AV13" s="17">
        <f t="shared" ref="AV13:AY13" si="3">AV11*$B$4+AV12*$B$5</f>
        <v>1520122.4331170034</v>
      </c>
      <c r="AW13" s="17">
        <f t="shared" si="3"/>
        <v>1544610.3759082078</v>
      </c>
      <c r="AX13" s="17">
        <f t="shared" si="3"/>
        <v>1569530.5873387656</v>
      </c>
      <c r="AY13" s="17">
        <f t="shared" si="3"/>
        <v>1593618.158171234</v>
      </c>
      <c r="AZ13" s="17">
        <f t="shared" ref="AZ13:BI13" si="4">AZ11*$B$4+AZ12*$B$5</f>
        <v>1617862.7623378413</v>
      </c>
      <c r="BA13" s="17">
        <f t="shared" si="4"/>
        <v>1642476.2132248385</v>
      </c>
      <c r="BB13" s="17">
        <f t="shared" si="4"/>
        <v>1667464.1223036363</v>
      </c>
      <c r="BC13" s="17">
        <f t="shared" si="4"/>
        <v>1692832.1864160977</v>
      </c>
      <c r="BD13" s="17">
        <f t="shared" si="4"/>
        <v>1718586.1890733268</v>
      </c>
      <c r="BE13" s="17">
        <f t="shared" si="4"/>
        <v>1746113.6731390674</v>
      </c>
      <c r="BF13" s="17">
        <f t="shared" si="4"/>
        <v>1774082.0791578689</v>
      </c>
      <c r="BG13" s="17">
        <f t="shared" si="4"/>
        <v>1802498.4696047551</v>
      </c>
      <c r="BH13" s="17">
        <f t="shared" si="4"/>
        <v>1832819.1534043304</v>
      </c>
      <c r="BI13" s="17">
        <f t="shared" si="4"/>
        <v>1863649.875842815</v>
      </c>
    </row>
    <row r="14" spans="1:16384" ht="15">
      <c r="A14" s="93" t="s">
        <v>155</v>
      </c>
      <c r="B14" s="165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354">
        <v>19449</v>
      </c>
      <c r="O14" s="355">
        <f>N14*'Wskaźniki makroekonomiczne'!O$45</f>
        <v>19998.226142697629</v>
      </c>
      <c r="P14" s="17">
        <f>O14*'Wskaźniki makroekonomiczne'!P$45</f>
        <v>20526.194043786352</v>
      </c>
      <c r="Q14" s="17">
        <f>P14*'Wskaźniki makroekonomiczne'!Q$45</f>
        <v>20993.228686995866</v>
      </c>
      <c r="R14" s="17">
        <f>Q14*'Wskaźniki makroekonomiczne'!R$45</f>
        <v>22148.145780989522</v>
      </c>
      <c r="S14" s="17">
        <f>R14*'Wskaźniki makroekonomiczne'!S$45</f>
        <v>23382.772215359451</v>
      </c>
      <c r="T14" s="17">
        <f>S14*'Wskaźniki makroekonomiczne'!T$45</f>
        <v>24772.132234664779</v>
      </c>
      <c r="U14" s="17">
        <f>T14*'Wskaźniki makroekonomiczne'!U$45</f>
        <v>25235.190481533362</v>
      </c>
      <c r="V14" s="17">
        <f>U14*'Wskaźniki makroekonomiczne'!V$45</f>
        <v>27806.532904812215</v>
      </c>
      <c r="W14" s="17">
        <f>V14*'Wskaźniki makroekonomiczne'!W$45</f>
        <v>28696.155560496198</v>
      </c>
      <c r="X14" s="17">
        <f>W14*'Wskaźniki makroekonomiczne'!X$45</f>
        <v>29480.032043595831</v>
      </c>
      <c r="Y14" s="17">
        <f>X14*'Wskaźniki makroekonomiczne'!Y$45</f>
        <v>30242.298715237765</v>
      </c>
      <c r="Z14" s="17">
        <f>Y14*'Wskaźniki makroekonomiczne'!Z$45</f>
        <v>31053.011321696707</v>
      </c>
      <c r="AA14" s="17">
        <f>Z14*'Wskaźniki makroekonomiczne'!AA$45</f>
        <v>31865.193668344094</v>
      </c>
      <c r="AB14" s="17">
        <f>AA14*'Wskaźniki makroekonomiczne'!AB$45</f>
        <v>32703.409525103205</v>
      </c>
      <c r="AC14" s="17">
        <f>AB14*'Wskaźniki makroekonomiczne'!AC$45</f>
        <v>33542.31851171999</v>
      </c>
      <c r="AD14" s="17">
        <f>AC14*'Wskaźniki makroekonomiczne'!AD$45</f>
        <v>34380.718266018179</v>
      </c>
      <c r="AE14" s="17">
        <f>AD14*'Wskaźniki makroekonomiczne'!AE$45</f>
        <v>35217.330283152354</v>
      </c>
      <c r="AF14" s="17">
        <f>AE14*'Wskaźniki makroekonomiczne'!AF$45</f>
        <v>36079.879486057362</v>
      </c>
      <c r="AG14" s="17">
        <f>AF14*'Wskaźniki makroekonomiczne'!AG$45</f>
        <v>36939.954597937118</v>
      </c>
      <c r="AH14" s="17">
        <f>AG14*'Wskaźniki makroekonomiczne'!AH$45</f>
        <v>37825.626380961592</v>
      </c>
      <c r="AI14" s="17">
        <f>AH14*'Wskaźniki makroekonomiczne'!AI$45</f>
        <v>38706.895034732603</v>
      </c>
      <c r="AJ14" s="17">
        <f>AI14*'Wskaźniki makroekonomiczne'!AJ$45</f>
        <v>39581.843112624403</v>
      </c>
      <c r="AK14" s="17">
        <f>AJ14*'Wskaźniki makroekonomiczne'!AK$45</f>
        <v>40449.072758825103</v>
      </c>
      <c r="AL14" s="17">
        <f>AK14*'Wskaźniki makroekonomiczne'!AL$45</f>
        <v>41306.671125437482</v>
      </c>
      <c r="AM14" s="17">
        <f>AL14*'Wskaźniki makroekonomiczne'!AM$45</f>
        <v>42152.695118633674</v>
      </c>
      <c r="AN14" s="17">
        <f>AM14*'Wskaźniki makroekonomiczne'!AN$45</f>
        <v>42985.121386615705</v>
      </c>
      <c r="AO14" s="17">
        <f>AN14*'Wskaźniki makroekonomiczne'!AO$45</f>
        <v>43836.731210464488</v>
      </c>
      <c r="AP14" s="17">
        <f>AO14*'Wskaźniki makroekonomiczne'!AP$45</f>
        <v>44636.911337646896</v>
      </c>
      <c r="AQ14" s="17">
        <f>AP14*'Wskaźniki makroekonomiczne'!AQ$45</f>
        <v>45453.885277676338</v>
      </c>
      <c r="AR14" s="17">
        <f>AQ14*'Wskaźniki makroekonomiczne'!AR$45</f>
        <v>46287.691258696977</v>
      </c>
      <c r="AS14" s="17">
        <f>AR14*'Wskaźniki makroekonomiczne'!AS$45</f>
        <v>47101.515401230135</v>
      </c>
      <c r="AT14" s="17">
        <f>AS14*'Wskaźniki makroekonomiczne'!AT$45</f>
        <v>47893.580223728488</v>
      </c>
      <c r="AU14" s="17">
        <f>AT14*'Wskaźniki makroekonomiczne'!AU$45</f>
        <v>48662.129719890312</v>
      </c>
      <c r="AV14" s="17">
        <f>AU14*'Wskaźniki makroekonomiczne'!AV$45</f>
        <v>49444.726676650876</v>
      </c>
      <c r="AW14" s="17">
        <f>AV14*'Wskaźniki makroekonomiczne'!AW$45</f>
        <v>50241.24122824645</v>
      </c>
      <c r="AX14" s="17">
        <f>AW14*'Wskaźniki makroekonomiczne'!AX$45</f>
        <v>51051.816097786214</v>
      </c>
      <c r="AY14" s="17">
        <f>AX14*'Wskaźniki makroekonomiczne'!AY$45</f>
        <v>51835.307828563273</v>
      </c>
      <c r="AZ14" s="17">
        <f>AY14*'Wskaźniki makroekonomiczne'!AZ$45</f>
        <v>52623.907352052585</v>
      </c>
      <c r="BA14" s="17">
        <f>AZ14*'Wskaźniki makroekonomiczne'!BA$45</f>
        <v>53424.504281065259</v>
      </c>
      <c r="BB14" s="17">
        <f>BA14*'Wskaźniki makroekonomiczne'!BB$45</f>
        <v>54237.281138840284</v>
      </c>
      <c r="BC14" s="17">
        <f>BB14*'Wskaźniki makroekonomiczne'!BC$45</f>
        <v>55062.423225444749</v>
      </c>
      <c r="BD14" s="17">
        <f>BC14*'Wskaźniki makroekonomiczne'!BD$45</f>
        <v>55900.118660019274</v>
      </c>
      <c r="BE14" s="17">
        <f>BD14*'Wskaźniki makroekonomiczne'!BE$45</f>
        <v>56795.499779377868</v>
      </c>
      <c r="BF14" s="17">
        <f>BE14*'Wskaźniki makroekonomiczne'!BF$45</f>
        <v>57705.2226813323</v>
      </c>
      <c r="BG14" s="17">
        <f>BF14*'Wskaźniki makroekonomiczne'!BG$45</f>
        <v>58629.517085633845</v>
      </c>
      <c r="BH14" s="17">
        <f>BG14*'Wskaźniki makroekonomiczne'!BH$45</f>
        <v>59615.752069381204</v>
      </c>
      <c r="BI14" s="17">
        <f>BH14*'Wskaźniki makroekonomiczne'!BI$45</f>
        <v>60618.576980719925</v>
      </c>
    </row>
    <row r="15" spans="1:16384" ht="15">
      <c r="A15" s="118" t="s">
        <v>156</v>
      </c>
    </row>
    <row r="16" spans="1:16384"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</row>
    <row r="17" spans="1:46" ht="15">
      <c r="A17" s="29" t="s">
        <v>209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idden="1"/>
    <row r="19" spans="1:46" hidden="1"/>
  </sheetData>
  <mergeCells count="7">
    <mergeCell ref="B16:M16"/>
    <mergeCell ref="C9:M9"/>
    <mergeCell ref="C10:M10"/>
    <mergeCell ref="C11:M11"/>
    <mergeCell ref="C12:M12"/>
    <mergeCell ref="C13:M13"/>
    <mergeCell ref="C14:M14"/>
  </mergeCells>
  <pageMargins left="0.7" right="0.7" top="0.75" bottom="0.75" header="0.3" footer="0.3"/>
  <pageSetup paperSize="9" orientation="portrait" r:id="rId1"/>
  <ignoredErrors>
    <ignoredError sqref="O13:AT13 BJ13:XFD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17.25" bestFit="1" customWidth="1"/>
    <col min="2" max="2" width="24.625" customWidth="1"/>
    <col min="3" max="3" width="9" customWidth="1"/>
    <col min="4" max="6" width="0.875" customWidth="1"/>
    <col min="7" max="47" width="7.625" customWidth="1"/>
    <col min="48" max="61" width="9" customWidth="1"/>
    <col min="62" max="16384" width="9" hidden="1"/>
  </cols>
  <sheetData>
    <row r="1" spans="1:61" s="41" customFormat="1" ht="20.100000000000001" customHeight="1">
      <c r="A1" s="91" t="s">
        <v>157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 ht="15" customHeight="1"/>
    <row r="3" spans="1:61" s="92" customFormat="1" ht="15" hidden="1" customHeight="1" outlineLevel="1">
      <c r="A3" s="6" t="s">
        <v>82</v>
      </c>
      <c r="B3" s="6"/>
      <c r="C3" s="6"/>
      <c r="D3" s="6"/>
      <c r="E3" s="6"/>
      <c r="F3" s="6"/>
      <c r="G3" s="6"/>
      <c r="H3" s="6"/>
      <c r="I3" s="6"/>
    </row>
    <row r="4" spans="1:61" ht="15" hidden="1" customHeight="1" outlineLevel="1">
      <c r="A4" s="90" t="s">
        <v>83</v>
      </c>
      <c r="B4" s="94" t="s">
        <v>158</v>
      </c>
      <c r="C4" s="94" t="s">
        <v>84</v>
      </c>
    </row>
    <row r="5" spans="1:61" ht="15" hidden="1" customHeight="1" outlineLevel="1">
      <c r="A5" s="95" t="s">
        <v>15</v>
      </c>
      <c r="B5" s="95">
        <v>40</v>
      </c>
      <c r="C5" s="89">
        <v>2</v>
      </c>
    </row>
    <row r="6" spans="1:61" ht="15" hidden="1" customHeight="1" outlineLevel="1">
      <c r="A6" s="95" t="s">
        <v>16</v>
      </c>
      <c r="B6" s="95">
        <v>25</v>
      </c>
      <c r="C6" s="89">
        <v>1</v>
      </c>
    </row>
    <row r="7" spans="1:61" ht="15" hidden="1" customHeight="1" outlineLevel="1">
      <c r="A7" s="95" t="s">
        <v>17</v>
      </c>
      <c r="B7" s="95">
        <v>10</v>
      </c>
      <c r="C7" s="89">
        <v>0.5</v>
      </c>
    </row>
    <row r="8" spans="1:61" ht="15" hidden="1" customHeight="1" outlineLevel="1">
      <c r="A8" s="109" t="s">
        <v>171</v>
      </c>
    </row>
    <row r="9" spans="1:61" ht="15" hidden="1" customHeight="1" outlineLevel="1"/>
    <row r="10" spans="1:61" ht="15" hidden="1" customHeight="1" outlineLevel="1">
      <c r="A10" s="306" t="s">
        <v>262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61" s="110" customFormat="1" ht="15" hidden="1" customHeight="1" outlineLevel="1">
      <c r="A11" s="136"/>
      <c r="B11" s="99"/>
      <c r="C11" s="238" t="s">
        <v>253</v>
      </c>
      <c r="D11" s="137"/>
      <c r="E11" s="137"/>
      <c r="F11" s="138"/>
      <c r="G11" s="98">
        <f>'Wskaźniki makroekonomiczne'!G1</f>
        <v>2006</v>
      </c>
      <c r="H11" s="98">
        <f>G11+1</f>
        <v>2007</v>
      </c>
      <c r="I11" s="99">
        <f t="shared" ref="I11:AY11" si="0">H11+1</f>
        <v>2008</v>
      </c>
      <c r="J11" s="99">
        <f t="shared" si="0"/>
        <v>2009</v>
      </c>
      <c r="K11" s="99">
        <f t="shared" si="0"/>
        <v>2010</v>
      </c>
      <c r="L11" s="99">
        <f t="shared" si="0"/>
        <v>2011</v>
      </c>
      <c r="M11" s="99">
        <f t="shared" si="0"/>
        <v>2012</v>
      </c>
      <c r="N11" s="99">
        <f t="shared" si="0"/>
        <v>2013</v>
      </c>
      <c r="O11" s="99">
        <f t="shared" si="0"/>
        <v>2014</v>
      </c>
      <c r="P11" s="99">
        <f t="shared" si="0"/>
        <v>2015</v>
      </c>
      <c r="Q11" s="99">
        <f t="shared" si="0"/>
        <v>2016</v>
      </c>
      <c r="R11" s="99">
        <f t="shared" si="0"/>
        <v>2017</v>
      </c>
      <c r="S11" s="99">
        <f t="shared" si="0"/>
        <v>2018</v>
      </c>
      <c r="T11" s="99">
        <f t="shared" si="0"/>
        <v>2019</v>
      </c>
      <c r="U11" s="99">
        <f t="shared" si="0"/>
        <v>2020</v>
      </c>
      <c r="V11" s="99">
        <f t="shared" si="0"/>
        <v>2021</v>
      </c>
      <c r="W11" s="99">
        <f t="shared" si="0"/>
        <v>2022</v>
      </c>
      <c r="X11" s="99">
        <f t="shared" si="0"/>
        <v>2023</v>
      </c>
      <c r="Y11" s="99">
        <f t="shared" si="0"/>
        <v>2024</v>
      </c>
      <c r="Z11" s="99">
        <f t="shared" si="0"/>
        <v>2025</v>
      </c>
      <c r="AA11" s="99">
        <f t="shared" si="0"/>
        <v>2026</v>
      </c>
      <c r="AB11" s="99">
        <f t="shared" si="0"/>
        <v>2027</v>
      </c>
      <c r="AC11" s="99">
        <f t="shared" si="0"/>
        <v>2028</v>
      </c>
      <c r="AD11" s="99">
        <f t="shared" si="0"/>
        <v>2029</v>
      </c>
      <c r="AE11" s="99">
        <f t="shared" si="0"/>
        <v>2030</v>
      </c>
      <c r="AF11" s="99">
        <f t="shared" si="0"/>
        <v>2031</v>
      </c>
      <c r="AG11" s="99">
        <f t="shared" si="0"/>
        <v>2032</v>
      </c>
      <c r="AH11" s="99">
        <f t="shared" si="0"/>
        <v>2033</v>
      </c>
      <c r="AI11" s="99">
        <f t="shared" si="0"/>
        <v>2034</v>
      </c>
      <c r="AJ11" s="99">
        <f t="shared" si="0"/>
        <v>2035</v>
      </c>
      <c r="AK11" s="99">
        <f t="shared" si="0"/>
        <v>2036</v>
      </c>
      <c r="AL11" s="99">
        <f t="shared" si="0"/>
        <v>2037</v>
      </c>
      <c r="AM11" s="99">
        <f t="shared" si="0"/>
        <v>2038</v>
      </c>
      <c r="AN11" s="99">
        <f t="shared" si="0"/>
        <v>2039</v>
      </c>
      <c r="AO11" s="99">
        <f t="shared" si="0"/>
        <v>2040</v>
      </c>
      <c r="AP11" s="99">
        <f t="shared" si="0"/>
        <v>2041</v>
      </c>
      <c r="AQ11" s="99">
        <f t="shared" si="0"/>
        <v>2042</v>
      </c>
      <c r="AR11" s="99">
        <f t="shared" si="0"/>
        <v>2043</v>
      </c>
      <c r="AS11" s="99">
        <f t="shared" si="0"/>
        <v>2044</v>
      </c>
      <c r="AT11" s="99">
        <f t="shared" si="0"/>
        <v>2045</v>
      </c>
      <c r="AU11" s="99">
        <f t="shared" si="0"/>
        <v>2046</v>
      </c>
      <c r="AV11" s="99">
        <f t="shared" si="0"/>
        <v>2047</v>
      </c>
      <c r="AW11" s="99">
        <f t="shared" si="0"/>
        <v>2048</v>
      </c>
      <c r="AX11" s="99">
        <f t="shared" si="0"/>
        <v>2049</v>
      </c>
      <c r="AY11" s="99">
        <f t="shared" si="0"/>
        <v>2050</v>
      </c>
      <c r="AZ11" s="99">
        <f t="shared" ref="AZ11:BI11" si="1">AY11+1</f>
        <v>2051</v>
      </c>
      <c r="BA11" s="99">
        <f t="shared" si="1"/>
        <v>2052</v>
      </c>
      <c r="BB11" s="99">
        <f t="shared" si="1"/>
        <v>2053</v>
      </c>
      <c r="BC11" s="99">
        <f t="shared" si="1"/>
        <v>2054</v>
      </c>
      <c r="BD11" s="99">
        <f t="shared" si="1"/>
        <v>2055</v>
      </c>
      <c r="BE11" s="99">
        <f t="shared" si="1"/>
        <v>2056</v>
      </c>
      <c r="BF11" s="99">
        <f t="shared" si="1"/>
        <v>2057</v>
      </c>
      <c r="BG11" s="99">
        <f t="shared" si="1"/>
        <v>2058</v>
      </c>
      <c r="BH11" s="99">
        <f t="shared" si="1"/>
        <v>2059</v>
      </c>
      <c r="BI11" s="99">
        <f t="shared" si="1"/>
        <v>2060</v>
      </c>
    </row>
    <row r="12" spans="1:61" s="92" customFormat="1" ht="15" hidden="1" customHeight="1" outlineLevel="1">
      <c r="A12" s="192" t="s">
        <v>85</v>
      </c>
      <c r="B12" s="193"/>
      <c r="C12" s="411"/>
      <c r="D12" s="412"/>
      <c r="E12" s="412"/>
      <c r="F12" s="413"/>
      <c r="G12" s="364">
        <f>B6</f>
        <v>25</v>
      </c>
      <c r="H12" s="365">
        <f>G12*'Wskaźniki makroekonomiczne'!H47</f>
        <v>25.55</v>
      </c>
      <c r="I12" s="181">
        <f>H12*'Wskaźniki makroekonomiczne'!I47</f>
        <v>26.393149999999999</v>
      </c>
      <c r="J12" s="181">
        <f>I12*'Wskaźniki makroekonomiczne'!J47</f>
        <v>26.472329449999997</v>
      </c>
      <c r="K12" s="181">
        <f>J12*'Wskaźniki makroekonomiczne'!K47</f>
        <v>26.895886721199997</v>
      </c>
      <c r="L12" s="181">
        <f>K12*'Wskaźniki makroekonomiczne'!L47</f>
        <v>27.622075662672394</v>
      </c>
      <c r="M12" s="181">
        <f>L12*'Wskaźniki makroekonomiczne'!M47</f>
        <v>28.312627554239203</v>
      </c>
      <c r="N12" s="181">
        <f>M12*'Wskaźniki makroekonomiczne'!N47</f>
        <v>28.680691712444311</v>
      </c>
      <c r="O12" s="181">
        <f>N12*'Wskaźniki makroekonomiczne'!O47</f>
        <v>28.795414479294088</v>
      </c>
      <c r="P12" s="181">
        <f>O12*'Wskaźniki makroekonomiczne'!P47</f>
        <v>28.853005308252676</v>
      </c>
      <c r="Q12" s="181">
        <f>P12*'Wskaźniki makroekonomiczne'!Q47</f>
        <v>28.910711318869183</v>
      </c>
      <c r="R12" s="181">
        <f>Q12*'Wskaźniki makroekonomiczne'!R47</f>
        <v>29.344371988652217</v>
      </c>
      <c r="S12" s="181">
        <f>R12*'Wskaźniki makroekonomiczne'!S47</f>
        <v>29.872570684447957</v>
      </c>
      <c r="T12" s="181">
        <f>S12*'Wskaźniki makroekonomiczne'!T47</f>
        <v>30.231041532661333</v>
      </c>
      <c r="U12" s="181">
        <f>T12*'Wskaźniki makroekonomiczne'!U47</f>
        <v>30.321734657259313</v>
      </c>
      <c r="V12" s="181">
        <f>U12*'Wskaźniki makroekonomiczne'!V47</f>
        <v>31.110099758348056</v>
      </c>
      <c r="W12" s="181">
        <f>V12*'Wskaźniki makroekonomiczne'!W47</f>
        <v>31.110099758348056</v>
      </c>
      <c r="X12" s="181">
        <f>W12*'Wskaźniki makroekonomiczne'!X47</f>
        <v>31.110099758348056</v>
      </c>
      <c r="Y12" s="181">
        <f>X12*'Wskaźniki makroekonomiczne'!Y47</f>
        <v>31.110099758348056</v>
      </c>
      <c r="Z12" s="181">
        <f>Y12*'Wskaźniki makroekonomiczne'!Z47</f>
        <v>31.110099758348056</v>
      </c>
      <c r="AA12" s="181">
        <f>Z12*'Wskaźniki makroekonomiczne'!AA47</f>
        <v>31.110099758348056</v>
      </c>
      <c r="AB12" s="181">
        <f>AA12*'Wskaźniki makroekonomiczne'!AB47</f>
        <v>31.110099758348056</v>
      </c>
      <c r="AC12" s="181">
        <f>AB12*'Wskaźniki makroekonomiczne'!AC47</f>
        <v>31.110099758348056</v>
      </c>
      <c r="AD12" s="181">
        <f>AC12*'Wskaźniki makroekonomiczne'!AD47</f>
        <v>31.110099758348056</v>
      </c>
      <c r="AE12" s="181">
        <f>AD12*'Wskaźniki makroekonomiczne'!AE47</f>
        <v>31.110099758348056</v>
      </c>
      <c r="AF12" s="181">
        <f>AE12*'Wskaźniki makroekonomiczne'!AF47</f>
        <v>31.110099758348056</v>
      </c>
      <c r="AG12" s="181">
        <f>AF12*'Wskaźniki makroekonomiczne'!AG47</f>
        <v>31.110099758348056</v>
      </c>
      <c r="AH12" s="181">
        <f>AG12*'Wskaźniki makroekonomiczne'!AH47</f>
        <v>31.110099758348056</v>
      </c>
      <c r="AI12" s="181">
        <f>AH12*'Wskaźniki makroekonomiczne'!AI47</f>
        <v>31.110099758348056</v>
      </c>
      <c r="AJ12" s="181">
        <f>AI12*'Wskaźniki makroekonomiczne'!AJ47</f>
        <v>31.110099758348056</v>
      </c>
      <c r="AK12" s="181">
        <f>AJ12*'Wskaźniki makroekonomiczne'!AK47</f>
        <v>31.110099758348056</v>
      </c>
      <c r="AL12" s="181">
        <f>AK12*'Wskaźniki makroekonomiczne'!AL47</f>
        <v>31.110099758348056</v>
      </c>
      <c r="AM12" s="181">
        <f>AL12*'Wskaźniki makroekonomiczne'!AM47</f>
        <v>31.110099758348056</v>
      </c>
      <c r="AN12" s="181">
        <f>AM12*'Wskaźniki makroekonomiczne'!AN47</f>
        <v>31.110099758348056</v>
      </c>
      <c r="AO12" s="181">
        <f>AN12*'Wskaźniki makroekonomiczne'!AO47</f>
        <v>31.110099758348056</v>
      </c>
      <c r="AP12" s="181">
        <f>AO12*'Wskaźniki makroekonomiczne'!AP47</f>
        <v>31.110099758348056</v>
      </c>
      <c r="AQ12" s="181">
        <f>AP12*'Wskaźniki makroekonomiczne'!AQ47</f>
        <v>31.110099758348056</v>
      </c>
      <c r="AR12" s="181">
        <f>AQ12*'Wskaźniki makroekonomiczne'!AR47</f>
        <v>31.110099758348056</v>
      </c>
      <c r="AS12" s="181">
        <f>AR12*'Wskaźniki makroekonomiczne'!AS47</f>
        <v>31.110099758348056</v>
      </c>
      <c r="AT12" s="181">
        <f>AS12*'Wskaźniki makroekonomiczne'!AT47</f>
        <v>31.110099758348056</v>
      </c>
      <c r="AU12" s="181">
        <f>AT12*'Wskaźniki makroekonomiczne'!AU47</f>
        <v>31.110099758348056</v>
      </c>
      <c r="AV12" s="181">
        <f>AU12*'Wskaźniki makroekonomiczne'!AV47</f>
        <v>31.110099758348056</v>
      </c>
      <c r="AW12" s="181">
        <f>AV12*'Wskaźniki makroekonomiczne'!AW47</f>
        <v>31.110099758348056</v>
      </c>
      <c r="AX12" s="181">
        <f>AW12*'Wskaźniki makroekonomiczne'!AX47</f>
        <v>31.110099758348056</v>
      </c>
      <c r="AY12" s="181">
        <f>AX12*'Wskaźniki makroekonomiczne'!AY47</f>
        <v>31.110099758348056</v>
      </c>
      <c r="AZ12" s="181">
        <f>AY12*'Wskaźniki makroekonomiczne'!AZ47</f>
        <v>31.110099758348056</v>
      </c>
      <c r="BA12" s="181">
        <f>AZ12*'Wskaźniki makroekonomiczne'!BA47</f>
        <v>31.110099758348056</v>
      </c>
      <c r="BB12" s="181">
        <f>BA12*'Wskaźniki makroekonomiczne'!BB47</f>
        <v>31.110099758348056</v>
      </c>
      <c r="BC12" s="181">
        <f>BB12*'Wskaźniki makroekonomiczne'!BC47</f>
        <v>31.110099758348056</v>
      </c>
      <c r="BD12" s="181">
        <f>BC12*'Wskaźniki makroekonomiczne'!BD47</f>
        <v>31.110099758348056</v>
      </c>
      <c r="BE12" s="181">
        <f>BD12*'Wskaźniki makroekonomiczne'!BE47</f>
        <v>31.110099758348056</v>
      </c>
      <c r="BF12" s="181">
        <f>BE12*'Wskaźniki makroekonomiczne'!BF47</f>
        <v>31.110099758348056</v>
      </c>
      <c r="BG12" s="181">
        <f>BF12*'Wskaźniki makroekonomiczne'!BG47</f>
        <v>31.110099758348056</v>
      </c>
      <c r="BH12" s="181">
        <f>BG12*'Wskaźniki makroekonomiczne'!BH47</f>
        <v>31.110099758348056</v>
      </c>
      <c r="BI12" s="181">
        <f>BH12*'Wskaźniki makroekonomiczne'!BI47</f>
        <v>31.110099758348056</v>
      </c>
    </row>
    <row r="13" spans="1:61" s="92" customFormat="1" ht="15" hidden="1" customHeight="1" outlineLevel="1">
      <c r="A13" s="194" t="s">
        <v>84</v>
      </c>
      <c r="B13" s="195"/>
      <c r="C13" s="414"/>
      <c r="D13" s="415"/>
      <c r="E13" s="415"/>
      <c r="F13" s="416"/>
      <c r="G13" s="366">
        <f>C6</f>
        <v>1</v>
      </c>
      <c r="H13" s="367">
        <f>G13*'Wskaźniki makroekonomiczne'!H47</f>
        <v>1.022</v>
      </c>
      <c r="I13" s="183">
        <f>H13*'Wskaźniki makroekonomiczne'!I47</f>
        <v>1.0557259999999999</v>
      </c>
      <c r="J13" s="183">
        <f>I13*'Wskaźniki makroekonomiczne'!J47</f>
        <v>1.0588931779999999</v>
      </c>
      <c r="K13" s="183">
        <f>J13*'Wskaźniki makroekonomiczne'!K47</f>
        <v>1.0758354688479999</v>
      </c>
      <c r="L13" s="183">
        <f>K13*'Wskaźniki makroekonomiczne'!L47</f>
        <v>1.1048830265068958</v>
      </c>
      <c r="M13" s="183">
        <f>L13*'Wskaźniki makroekonomiczne'!M47</f>
        <v>1.1325051021695682</v>
      </c>
      <c r="N13" s="183">
        <f>M13*'Wskaźniki makroekonomiczne'!N47</f>
        <v>1.1472276684977725</v>
      </c>
      <c r="O13" s="183">
        <f>N13*'Wskaźniki makroekonomiczne'!O47</f>
        <v>1.1518165791717636</v>
      </c>
      <c r="P13" s="183">
        <f>O13*'Wskaźniki makroekonomiczne'!P47</f>
        <v>1.1541202123301071</v>
      </c>
      <c r="Q13" s="183">
        <f>P13*'Wskaźniki makroekonomiczne'!Q47</f>
        <v>1.1564284527547672</v>
      </c>
      <c r="R13" s="183">
        <f>Q13*'Wskaźniki makroekonomiczne'!R47</f>
        <v>1.1737748795460887</v>
      </c>
      <c r="S13" s="183">
        <f>R13*'Wskaźniki makroekonomiczne'!S47</f>
        <v>1.1949028273779183</v>
      </c>
      <c r="T13" s="183">
        <f>S13*'Wskaźniki makroekonomiczne'!T47</f>
        <v>1.2092416613064534</v>
      </c>
      <c r="U13" s="183">
        <f>T13*'Wskaźniki makroekonomiczne'!U47</f>
        <v>1.2128693862903726</v>
      </c>
      <c r="V13" s="183">
        <f>U13*'Wskaźniki makroekonomiczne'!V47</f>
        <v>1.2444039903339223</v>
      </c>
      <c r="W13" s="183">
        <f>V13*'Wskaźniki makroekonomiczne'!W47</f>
        <v>1.2444039903339223</v>
      </c>
      <c r="X13" s="183">
        <f>W13*'Wskaźniki makroekonomiczne'!X47</f>
        <v>1.2444039903339223</v>
      </c>
      <c r="Y13" s="183">
        <f>X13*'Wskaźniki makroekonomiczne'!Y47</f>
        <v>1.2444039903339223</v>
      </c>
      <c r="Z13" s="183">
        <f>Y13*'Wskaźniki makroekonomiczne'!Z47</f>
        <v>1.2444039903339223</v>
      </c>
      <c r="AA13" s="183">
        <f>Z13*'Wskaźniki makroekonomiczne'!AA47</f>
        <v>1.2444039903339223</v>
      </c>
      <c r="AB13" s="183">
        <f>AA13*'Wskaźniki makroekonomiczne'!AB47</f>
        <v>1.2444039903339223</v>
      </c>
      <c r="AC13" s="183">
        <f>AB13*'Wskaźniki makroekonomiczne'!AC47</f>
        <v>1.2444039903339223</v>
      </c>
      <c r="AD13" s="183">
        <f>AC13*'Wskaźniki makroekonomiczne'!AD47</f>
        <v>1.2444039903339223</v>
      </c>
      <c r="AE13" s="183">
        <f>AD13*'Wskaźniki makroekonomiczne'!AE47</f>
        <v>1.2444039903339223</v>
      </c>
      <c r="AF13" s="183">
        <f>AE13*'Wskaźniki makroekonomiczne'!AF47</f>
        <v>1.2444039903339223</v>
      </c>
      <c r="AG13" s="183">
        <f>AF13*'Wskaźniki makroekonomiczne'!AG47</f>
        <v>1.2444039903339223</v>
      </c>
      <c r="AH13" s="183">
        <f>AG13*'Wskaźniki makroekonomiczne'!AH47</f>
        <v>1.2444039903339223</v>
      </c>
      <c r="AI13" s="183">
        <f>AH13*'Wskaźniki makroekonomiczne'!AI47</f>
        <v>1.2444039903339223</v>
      </c>
      <c r="AJ13" s="183">
        <f>AI13*'Wskaźniki makroekonomiczne'!AJ47</f>
        <v>1.2444039903339223</v>
      </c>
      <c r="AK13" s="183">
        <f>AJ13*'Wskaźniki makroekonomiczne'!AK47</f>
        <v>1.2444039903339223</v>
      </c>
      <c r="AL13" s="183">
        <f>AK13*'Wskaźniki makroekonomiczne'!AL47</f>
        <v>1.2444039903339223</v>
      </c>
      <c r="AM13" s="183">
        <f>AL13*'Wskaźniki makroekonomiczne'!AM47</f>
        <v>1.2444039903339223</v>
      </c>
      <c r="AN13" s="183">
        <f>AM13*'Wskaźniki makroekonomiczne'!AN47</f>
        <v>1.2444039903339223</v>
      </c>
      <c r="AO13" s="183">
        <f>AN13*'Wskaźniki makroekonomiczne'!AO47</f>
        <v>1.2444039903339223</v>
      </c>
      <c r="AP13" s="183">
        <f>AO13*'Wskaźniki makroekonomiczne'!AP47</f>
        <v>1.2444039903339223</v>
      </c>
      <c r="AQ13" s="183">
        <f>AP13*'Wskaźniki makroekonomiczne'!AQ47</f>
        <v>1.2444039903339223</v>
      </c>
      <c r="AR13" s="183">
        <f>AQ13*'Wskaźniki makroekonomiczne'!AR47</f>
        <v>1.2444039903339223</v>
      </c>
      <c r="AS13" s="183">
        <f>AR13*'Wskaźniki makroekonomiczne'!AS47</f>
        <v>1.2444039903339223</v>
      </c>
      <c r="AT13" s="183">
        <f>AS13*'Wskaźniki makroekonomiczne'!AT47</f>
        <v>1.2444039903339223</v>
      </c>
      <c r="AU13" s="183">
        <f>AT13*'Wskaźniki makroekonomiczne'!AU47</f>
        <v>1.2444039903339223</v>
      </c>
      <c r="AV13" s="183">
        <f>AU13*'Wskaźniki makroekonomiczne'!AV47</f>
        <v>1.2444039903339223</v>
      </c>
      <c r="AW13" s="183">
        <f>AV13*'Wskaźniki makroekonomiczne'!AW47</f>
        <v>1.2444039903339223</v>
      </c>
      <c r="AX13" s="183">
        <f>AW13*'Wskaźniki makroekonomiczne'!AX47</f>
        <v>1.2444039903339223</v>
      </c>
      <c r="AY13" s="183">
        <f>AX13*'Wskaźniki makroekonomiczne'!AY47</f>
        <v>1.2444039903339223</v>
      </c>
      <c r="AZ13" s="183">
        <f>AY13*'Wskaźniki makroekonomiczne'!AZ47</f>
        <v>1.2444039903339223</v>
      </c>
      <c r="BA13" s="183">
        <f>AZ13*'Wskaźniki makroekonomiczne'!BA47</f>
        <v>1.2444039903339223</v>
      </c>
      <c r="BB13" s="183">
        <f>BA13*'Wskaźniki makroekonomiczne'!BB47</f>
        <v>1.2444039903339223</v>
      </c>
      <c r="BC13" s="183">
        <f>BB13*'Wskaźniki makroekonomiczne'!BC47</f>
        <v>1.2444039903339223</v>
      </c>
      <c r="BD13" s="183">
        <f>BC13*'Wskaźniki makroekonomiczne'!BD47</f>
        <v>1.2444039903339223</v>
      </c>
      <c r="BE13" s="183">
        <f>BD13*'Wskaźniki makroekonomiczne'!BE47</f>
        <v>1.2444039903339223</v>
      </c>
      <c r="BF13" s="183">
        <f>BE13*'Wskaźniki makroekonomiczne'!BF47</f>
        <v>1.2444039903339223</v>
      </c>
      <c r="BG13" s="183">
        <f>BF13*'Wskaźniki makroekonomiczne'!BG47</f>
        <v>1.2444039903339223</v>
      </c>
      <c r="BH13" s="183">
        <f>BG13*'Wskaźniki makroekonomiczne'!BH47</f>
        <v>1.2444039903339223</v>
      </c>
      <c r="BI13" s="183">
        <f>BH13*'Wskaźniki makroekonomiczne'!BI47</f>
        <v>1.2444039903339223</v>
      </c>
    </row>
    <row r="14" spans="1:61" s="92" customFormat="1" ht="15" hidden="1" customHeight="1" outlineLevel="1">
      <c r="A14" s="242" t="s">
        <v>258</v>
      </c>
      <c r="B14" s="143"/>
      <c r="C14" s="418"/>
      <c r="D14" s="419"/>
      <c r="E14" s="419"/>
      <c r="F14" s="420"/>
      <c r="G14" s="96">
        <f>G12+(G13*(G11-$K$11))</f>
        <v>21</v>
      </c>
      <c r="H14" s="96">
        <f t="shared" ref="H14:N14" si="2">H12+(H13*(H11-$K$11))</f>
        <v>22.484000000000002</v>
      </c>
      <c r="I14" s="96">
        <f t="shared" si="2"/>
        <v>24.281697999999999</v>
      </c>
      <c r="J14" s="96">
        <f t="shared" si="2"/>
        <v>25.413436271999998</v>
      </c>
      <c r="K14" s="96">
        <f t="shared" si="2"/>
        <v>26.895886721199997</v>
      </c>
      <c r="L14" s="96">
        <f t="shared" si="2"/>
        <v>28.726958689179291</v>
      </c>
      <c r="M14" s="96">
        <f t="shared" si="2"/>
        <v>30.577637758578341</v>
      </c>
      <c r="N14" s="96">
        <f t="shared" si="2"/>
        <v>32.122374717937632</v>
      </c>
      <c r="O14" s="96">
        <f t="shared" ref="O14" si="3">O12+(O13*(O11-$K$11))</f>
        <v>33.402680795981141</v>
      </c>
      <c r="P14" s="96">
        <f t="shared" ref="P14" si="4">P12+(P13*(P11-$K$11))</f>
        <v>34.623606369903214</v>
      </c>
      <c r="Q14" s="96">
        <f t="shared" ref="Q14" si="5">Q12+(Q13*(Q11-$K$11))</f>
        <v>35.849282035397785</v>
      </c>
      <c r="R14" s="96">
        <f t="shared" ref="R14" si="6">R12+(R13*(R11-$K$11))</f>
        <v>37.560796145474839</v>
      </c>
      <c r="S14" s="96">
        <f t="shared" ref="S14" si="7">S12+(S13*(S11-$K$11))</f>
        <v>39.431793303471302</v>
      </c>
      <c r="T14" s="96">
        <f t="shared" ref="T14" si="8">T12+(T13*(T11-$K$11))</f>
        <v>41.114216484419416</v>
      </c>
      <c r="U14" s="96">
        <f t="shared" ref="U14" si="9">U12+(U13*(U11-$K$11))</f>
        <v>42.450428520163037</v>
      </c>
      <c r="V14" s="96">
        <f t="shared" ref="V14" si="10">V12+(V13*(V11-$K$11))</f>
        <v>44.798543652021202</v>
      </c>
      <c r="W14" s="96">
        <f t="shared" ref="W14" si="11">W12+(W13*(W11-$K$11))</f>
        <v>46.042947642355124</v>
      </c>
      <c r="X14" s="96">
        <f t="shared" ref="X14" si="12">X12+(X13*(X11-$K$11))</f>
        <v>47.287351632689045</v>
      </c>
      <c r="Y14" s="96">
        <f t="shared" ref="Y14" si="13">Y12+(Y13*(Y11-$K$11))</f>
        <v>48.531755623022974</v>
      </c>
      <c r="Z14" s="96">
        <f t="shared" ref="Z14" si="14">Z12+(Z13*(Z11-$K$11))</f>
        <v>49.776159613356896</v>
      </c>
      <c r="AA14" s="96">
        <f t="shared" ref="AA14" si="15">AA12+(AA13*(AA11-$K$11))</f>
        <v>51.020563603690817</v>
      </c>
      <c r="AB14" s="96">
        <f t="shared" ref="AB14" si="16">AB12+(AB13*(AB11-$K$11))</f>
        <v>52.264967594024739</v>
      </c>
      <c r="AC14" s="96">
        <f t="shared" ref="AC14" si="17">AC12+(AC13*(AC11-$K$11))</f>
        <v>53.509371584358661</v>
      </c>
      <c r="AD14" s="96">
        <f t="shared" ref="AD14" si="18">AD12+(AD13*(AD11-$K$11))</f>
        <v>54.753775574692582</v>
      </c>
      <c r="AE14" s="96">
        <f t="shared" ref="AE14" si="19">AE12+(AE13*(AE11-$K$11))</f>
        <v>55.998179565026504</v>
      </c>
      <c r="AF14" s="96">
        <f t="shared" ref="AF14" si="20">AF12+(AF13*(AF11-$K$11))</f>
        <v>57.242583555360426</v>
      </c>
      <c r="AG14" s="96">
        <f t="shared" ref="AG14" si="21">AG12+(AG13*(AG11-$K$11))</f>
        <v>58.486987545694348</v>
      </c>
      <c r="AH14" s="96">
        <f t="shared" ref="AH14" si="22">AH12+(AH13*(AH11-$K$11))</f>
        <v>59.731391536028269</v>
      </c>
      <c r="AI14" s="96">
        <f t="shared" ref="AI14" si="23">AI12+(AI13*(AI11-$K$11))</f>
        <v>60.975795526362191</v>
      </c>
      <c r="AJ14" s="96">
        <f t="shared" ref="AJ14" si="24">AJ12+(AJ13*(AJ11-$K$11))</f>
        <v>62.220199516696113</v>
      </c>
      <c r="AK14" s="96">
        <f t="shared" ref="AK14" si="25">AK12+(AK13*(AK11-$K$11))</f>
        <v>63.464603507030034</v>
      </c>
      <c r="AL14" s="96">
        <f t="shared" ref="AL14" si="26">AL12+(AL13*(AL11-$K$11))</f>
        <v>64.709007497363956</v>
      </c>
      <c r="AM14" s="96">
        <f t="shared" ref="AM14" si="27">AM12+(AM13*(AM11-$K$11))</f>
        <v>65.953411487697878</v>
      </c>
      <c r="AN14" s="96">
        <f t="shared" ref="AN14" si="28">AN12+(AN13*(AN11-$K$11))</f>
        <v>67.197815478031799</v>
      </c>
      <c r="AO14" s="96">
        <f t="shared" ref="AO14" si="29">AO12+(AO13*(AO11-$K$11))</f>
        <v>68.442219468365721</v>
      </c>
      <c r="AP14" s="96">
        <f t="shared" ref="AP14" si="30">AP12+(AP13*(AP11-$K$11))</f>
        <v>69.686623458699643</v>
      </c>
      <c r="AQ14" s="96">
        <f t="shared" ref="AQ14" si="31">AQ12+(AQ13*(AQ11-$K$11))</f>
        <v>70.931027449033564</v>
      </c>
      <c r="AR14" s="96">
        <f t="shared" ref="AR14" si="32">AR12+(AR13*(AR11-$K$11))</f>
        <v>72.175431439367486</v>
      </c>
      <c r="AS14" s="96">
        <f t="shared" ref="AS14" si="33">AS12+(AS13*(AS11-$K$11))</f>
        <v>73.419835429701408</v>
      </c>
      <c r="AT14" s="96">
        <f t="shared" ref="AT14" si="34">AT12+(AT13*(AT11-$K$11))</f>
        <v>74.664239420035329</v>
      </c>
      <c r="AU14" s="96">
        <f t="shared" ref="AU14:AY14" si="35">AU12+(AU13*(AU11-$K$11))</f>
        <v>75.908643410369251</v>
      </c>
      <c r="AV14" s="96">
        <f t="shared" si="35"/>
        <v>77.153047400703173</v>
      </c>
      <c r="AW14" s="96">
        <f t="shared" si="35"/>
        <v>78.397451391037109</v>
      </c>
      <c r="AX14" s="96">
        <f t="shared" si="35"/>
        <v>79.64185538137103</v>
      </c>
      <c r="AY14" s="96">
        <f t="shared" si="35"/>
        <v>80.886259371704952</v>
      </c>
      <c r="AZ14" s="96">
        <f t="shared" ref="AZ14:BI14" si="36">AZ12+(AZ13*(AZ11-$K$11))</f>
        <v>82.130663362038874</v>
      </c>
      <c r="BA14" s="96">
        <f t="shared" si="36"/>
        <v>83.375067352372795</v>
      </c>
      <c r="BB14" s="96">
        <f t="shared" si="36"/>
        <v>84.619471342706717</v>
      </c>
      <c r="BC14" s="96">
        <f t="shared" si="36"/>
        <v>85.863875333040639</v>
      </c>
      <c r="BD14" s="96">
        <f t="shared" si="36"/>
        <v>87.10827932337456</v>
      </c>
      <c r="BE14" s="96">
        <f t="shared" si="36"/>
        <v>88.352683313708482</v>
      </c>
      <c r="BF14" s="96">
        <f t="shared" si="36"/>
        <v>89.597087304042404</v>
      </c>
      <c r="BG14" s="96">
        <f t="shared" si="36"/>
        <v>90.841491294376326</v>
      </c>
      <c r="BH14" s="96">
        <f t="shared" si="36"/>
        <v>92.085895284710261</v>
      </c>
      <c r="BI14" s="96">
        <f t="shared" si="36"/>
        <v>93.330299275044183</v>
      </c>
    </row>
    <row r="15" spans="1:61" s="92" customFormat="1" ht="15" hidden="1" customHeight="1" outlineLevel="1">
      <c r="C15" s="417"/>
      <c r="D15" s="417"/>
      <c r="E15" s="417"/>
      <c r="F15" s="41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</row>
    <row r="16" spans="1:61" s="92" customFormat="1" ht="15" customHeight="1" collapsed="1">
      <c r="C16" s="410"/>
      <c r="D16" s="410"/>
      <c r="E16" s="410"/>
      <c r="F16" s="410"/>
    </row>
    <row r="17" spans="1:61" s="92" customFormat="1" ht="15" customHeight="1">
      <c r="A17" s="500" t="s">
        <v>271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61" s="110" customFormat="1" ht="15" customHeight="1">
      <c r="A18" s="98"/>
      <c r="B18" s="98"/>
      <c r="C18" s="239" t="s">
        <v>253</v>
      </c>
      <c r="D18" s="137"/>
      <c r="E18" s="137"/>
      <c r="F18" s="138"/>
      <c r="G18" s="137"/>
      <c r="H18" s="137"/>
      <c r="I18" s="137"/>
      <c r="J18" s="137"/>
      <c r="K18" s="137"/>
      <c r="L18" s="137"/>
      <c r="M18" s="137"/>
      <c r="N18" s="138"/>
      <c r="O18" s="98">
        <f t="shared" ref="O18:AT18" si="37">O11</f>
        <v>2014</v>
      </c>
      <c r="P18" s="98">
        <f t="shared" si="37"/>
        <v>2015</v>
      </c>
      <c r="Q18" s="98">
        <f t="shared" si="37"/>
        <v>2016</v>
      </c>
      <c r="R18" s="98">
        <f t="shared" si="37"/>
        <v>2017</v>
      </c>
      <c r="S18" s="98">
        <f t="shared" si="37"/>
        <v>2018</v>
      </c>
      <c r="T18" s="98">
        <f t="shared" si="37"/>
        <v>2019</v>
      </c>
      <c r="U18" s="98">
        <f t="shared" si="37"/>
        <v>2020</v>
      </c>
      <c r="V18" s="98">
        <f t="shared" si="37"/>
        <v>2021</v>
      </c>
      <c r="W18" s="98">
        <f t="shared" si="37"/>
        <v>2022</v>
      </c>
      <c r="X18" s="98">
        <f t="shared" si="37"/>
        <v>2023</v>
      </c>
      <c r="Y18" s="98">
        <f t="shared" si="37"/>
        <v>2024</v>
      </c>
      <c r="Z18" s="98">
        <f t="shared" si="37"/>
        <v>2025</v>
      </c>
      <c r="AA18" s="98">
        <f t="shared" si="37"/>
        <v>2026</v>
      </c>
      <c r="AB18" s="98">
        <f t="shared" si="37"/>
        <v>2027</v>
      </c>
      <c r="AC18" s="98">
        <f t="shared" si="37"/>
        <v>2028</v>
      </c>
      <c r="AD18" s="98">
        <f t="shared" si="37"/>
        <v>2029</v>
      </c>
      <c r="AE18" s="98">
        <f t="shared" si="37"/>
        <v>2030</v>
      </c>
      <c r="AF18" s="98">
        <f t="shared" si="37"/>
        <v>2031</v>
      </c>
      <c r="AG18" s="98">
        <f t="shared" si="37"/>
        <v>2032</v>
      </c>
      <c r="AH18" s="98">
        <f t="shared" si="37"/>
        <v>2033</v>
      </c>
      <c r="AI18" s="98">
        <f t="shared" si="37"/>
        <v>2034</v>
      </c>
      <c r="AJ18" s="98">
        <f t="shared" si="37"/>
        <v>2035</v>
      </c>
      <c r="AK18" s="98">
        <f t="shared" si="37"/>
        <v>2036</v>
      </c>
      <c r="AL18" s="98">
        <f t="shared" si="37"/>
        <v>2037</v>
      </c>
      <c r="AM18" s="98">
        <f t="shared" si="37"/>
        <v>2038</v>
      </c>
      <c r="AN18" s="98">
        <f t="shared" si="37"/>
        <v>2039</v>
      </c>
      <c r="AO18" s="98">
        <f t="shared" si="37"/>
        <v>2040</v>
      </c>
      <c r="AP18" s="98">
        <f t="shared" si="37"/>
        <v>2041</v>
      </c>
      <c r="AQ18" s="98">
        <f t="shared" si="37"/>
        <v>2042</v>
      </c>
      <c r="AR18" s="98">
        <f t="shared" si="37"/>
        <v>2043</v>
      </c>
      <c r="AS18" s="98">
        <f t="shared" si="37"/>
        <v>2044</v>
      </c>
      <c r="AT18" s="98">
        <f t="shared" si="37"/>
        <v>2045</v>
      </c>
      <c r="AU18" s="99">
        <f t="shared" ref="AU18:AY18" si="38">AU11</f>
        <v>2046</v>
      </c>
      <c r="AV18" s="99">
        <f t="shared" si="38"/>
        <v>2047</v>
      </c>
      <c r="AW18" s="99">
        <f t="shared" si="38"/>
        <v>2048</v>
      </c>
      <c r="AX18" s="99">
        <f t="shared" si="38"/>
        <v>2049</v>
      </c>
      <c r="AY18" s="99">
        <f t="shared" si="38"/>
        <v>2050</v>
      </c>
      <c r="AZ18" s="99">
        <f t="shared" ref="AZ18:BI18" si="39">AZ11</f>
        <v>2051</v>
      </c>
      <c r="BA18" s="99">
        <f t="shared" si="39"/>
        <v>2052</v>
      </c>
      <c r="BB18" s="99">
        <f t="shared" si="39"/>
        <v>2053</v>
      </c>
      <c r="BC18" s="99">
        <f t="shared" si="39"/>
        <v>2054</v>
      </c>
      <c r="BD18" s="99">
        <f t="shared" si="39"/>
        <v>2055</v>
      </c>
      <c r="BE18" s="99">
        <f t="shared" si="39"/>
        <v>2056</v>
      </c>
      <c r="BF18" s="99">
        <f t="shared" si="39"/>
        <v>2057</v>
      </c>
      <c r="BG18" s="99">
        <f t="shared" si="39"/>
        <v>2058</v>
      </c>
      <c r="BH18" s="99">
        <f t="shared" si="39"/>
        <v>2059</v>
      </c>
      <c r="BI18" s="99">
        <f t="shared" si="39"/>
        <v>2060</v>
      </c>
    </row>
    <row r="19" spans="1:61" s="92" customFormat="1" ht="15" customHeight="1">
      <c r="A19" s="192" t="s">
        <v>85</v>
      </c>
      <c r="B19" s="192"/>
      <c r="C19" s="196"/>
      <c r="D19" s="197"/>
      <c r="E19" s="197"/>
      <c r="F19" s="198"/>
      <c r="G19" s="197"/>
      <c r="H19" s="197"/>
      <c r="I19" s="197"/>
      <c r="J19" s="197"/>
      <c r="K19" s="197"/>
      <c r="L19" s="197"/>
      <c r="M19" s="197"/>
      <c r="N19" s="198"/>
      <c r="O19" s="181">
        <f>O12*'Wskaźniki makroekonomiczne'!O$25</f>
        <v>120.48865280571026</v>
      </c>
      <c r="P19" s="181">
        <f>P12*'Wskaźniki makroekonomiczne'!P$25</f>
        <v>120.72385951026003</v>
      </c>
      <c r="Q19" s="181">
        <f>Q12*'Wskaźniki makroekonomiczne'!Q$25</f>
        <v>126.14321562649002</v>
      </c>
      <c r="R19" s="181">
        <f>R12*'Wskaźniki makroekonomiczne'!R$25</f>
        <v>124.91899155569247</v>
      </c>
      <c r="S19" s="181">
        <f>S12*'Wskaźniki makroekonomiczne'!S$25</f>
        <v>127.30195997177496</v>
      </c>
      <c r="T19" s="181">
        <f>T12*'Wskaźniki makroekonomiczne'!T$25</f>
        <v>129.92092409076534</v>
      </c>
      <c r="U19" s="181">
        <f>U12*'Wskaźniki makroekonomiczne'!U$25</f>
        <v>134.71946708220312</v>
      </c>
      <c r="V19" s="181">
        <f>V12*'Wskaźniki makroekonomiczne'!V$25</f>
        <v>142.02382741681055</v>
      </c>
      <c r="W19" s="181">
        <f>W12*'Wskaźniki makroekonomiczne'!W$25</f>
        <v>142.02382741681055</v>
      </c>
      <c r="X19" s="181">
        <f>X12*'Wskaźniki makroekonomiczne'!X$25</f>
        <v>142.02382741681055</v>
      </c>
      <c r="Y19" s="181">
        <f>Y12*'Wskaźniki makroekonomiczne'!Y$25</f>
        <v>142.02382741681055</v>
      </c>
      <c r="Z19" s="181">
        <f>Z12*'Wskaźniki makroekonomiczne'!Z$25</f>
        <v>142.02382741681055</v>
      </c>
      <c r="AA19" s="181">
        <f>AA12*'Wskaźniki makroekonomiczne'!AA$25</f>
        <v>142.02382741681055</v>
      </c>
      <c r="AB19" s="181">
        <f>AB12*'Wskaźniki makroekonomiczne'!AB$25</f>
        <v>142.02382741681055</v>
      </c>
      <c r="AC19" s="181">
        <f>AC12*'Wskaźniki makroekonomiczne'!AC$25</f>
        <v>142.02382741681055</v>
      </c>
      <c r="AD19" s="181">
        <f>AD12*'Wskaźniki makroekonomiczne'!AD$25</f>
        <v>142.02382741681055</v>
      </c>
      <c r="AE19" s="181">
        <f>AE12*'Wskaźniki makroekonomiczne'!AE$25</f>
        <v>142.02382741681055</v>
      </c>
      <c r="AF19" s="181">
        <f>AF12*'Wskaźniki makroekonomiczne'!AF$25</f>
        <v>142.02382741681055</v>
      </c>
      <c r="AG19" s="181">
        <f>AG12*'Wskaźniki makroekonomiczne'!AG$25</f>
        <v>142.02382741681055</v>
      </c>
      <c r="AH19" s="181">
        <f>AH12*'Wskaźniki makroekonomiczne'!AH$25</f>
        <v>142.02382741681055</v>
      </c>
      <c r="AI19" s="181">
        <f>AI12*'Wskaźniki makroekonomiczne'!AI$25</f>
        <v>142.02382741681055</v>
      </c>
      <c r="AJ19" s="181">
        <f>AJ12*'Wskaźniki makroekonomiczne'!AJ$25</f>
        <v>142.02382741681055</v>
      </c>
      <c r="AK19" s="181">
        <f>AK12*'Wskaźniki makroekonomiczne'!AK$25</f>
        <v>142.02382741681055</v>
      </c>
      <c r="AL19" s="181">
        <f>AL12*'Wskaźniki makroekonomiczne'!AL$25</f>
        <v>142.02382741681055</v>
      </c>
      <c r="AM19" s="181">
        <f>AM12*'Wskaźniki makroekonomiczne'!AM$25</f>
        <v>142.02382741681055</v>
      </c>
      <c r="AN19" s="181">
        <f>AN12*'Wskaźniki makroekonomiczne'!AN$25</f>
        <v>142.02382741681055</v>
      </c>
      <c r="AO19" s="181">
        <f>AO12*'Wskaźniki makroekonomiczne'!AO$25</f>
        <v>142.02382741681055</v>
      </c>
      <c r="AP19" s="181">
        <f>AP12*'Wskaźniki makroekonomiczne'!AP$25</f>
        <v>142.02382741681055</v>
      </c>
      <c r="AQ19" s="181">
        <f>AQ12*'Wskaźniki makroekonomiczne'!AQ$25</f>
        <v>142.02382741681055</v>
      </c>
      <c r="AR19" s="181">
        <f>AR12*'Wskaźniki makroekonomiczne'!AR$25</f>
        <v>142.02382741681055</v>
      </c>
      <c r="AS19" s="181">
        <f>AS12*'Wskaźniki makroekonomiczne'!AS$25</f>
        <v>142.02382741681055</v>
      </c>
      <c r="AT19" s="181">
        <f>AT12*'Wskaźniki makroekonomiczne'!AT$25</f>
        <v>142.02382741681055</v>
      </c>
      <c r="AU19" s="181">
        <f>AU12*'Wskaźniki makroekonomiczne'!AU$25</f>
        <v>142.02382741681055</v>
      </c>
      <c r="AV19" s="181">
        <f>AV12*'Wskaźniki makroekonomiczne'!AV$25</f>
        <v>142.02382741681055</v>
      </c>
      <c r="AW19" s="181">
        <f>AW12*'Wskaźniki makroekonomiczne'!AW$25</f>
        <v>142.02382741681055</v>
      </c>
      <c r="AX19" s="181">
        <f>AX12*'Wskaźniki makroekonomiczne'!AX$25</f>
        <v>142.02382741681055</v>
      </c>
      <c r="AY19" s="181">
        <f>AY12*'Wskaźniki makroekonomiczne'!AY$25</f>
        <v>142.02382741681055</v>
      </c>
      <c r="AZ19" s="181">
        <f>AZ12*'Wskaźniki makroekonomiczne'!AZ$25</f>
        <v>142.02382741681055</v>
      </c>
      <c r="BA19" s="181">
        <f>BA12*'Wskaźniki makroekonomiczne'!BA$25</f>
        <v>142.02382741681055</v>
      </c>
      <c r="BB19" s="181">
        <f>BB12*'Wskaźniki makroekonomiczne'!BB$25</f>
        <v>142.02382741681055</v>
      </c>
      <c r="BC19" s="181">
        <f>BC12*'Wskaźniki makroekonomiczne'!BC$25</f>
        <v>142.02382741681055</v>
      </c>
      <c r="BD19" s="181">
        <f>BD12*'Wskaźniki makroekonomiczne'!BD$25</f>
        <v>142.02382741681055</v>
      </c>
      <c r="BE19" s="181">
        <f>BE12*'Wskaźniki makroekonomiczne'!BE$25</f>
        <v>142.02382741681055</v>
      </c>
      <c r="BF19" s="181">
        <f>BF12*'Wskaźniki makroekonomiczne'!BF$25</f>
        <v>142.02382741681055</v>
      </c>
      <c r="BG19" s="181">
        <f>BG12*'Wskaźniki makroekonomiczne'!BG$25</f>
        <v>142.02382741681055</v>
      </c>
      <c r="BH19" s="181">
        <f>BH12*'Wskaźniki makroekonomiczne'!BH$25</f>
        <v>142.02382741681055</v>
      </c>
      <c r="BI19" s="181">
        <f>BI12*'Wskaźniki makroekonomiczne'!BI$25</f>
        <v>142.02382741681055</v>
      </c>
    </row>
    <row r="20" spans="1:61" s="92" customFormat="1" ht="15" customHeight="1">
      <c r="A20" s="194" t="s">
        <v>84</v>
      </c>
      <c r="B20" s="194"/>
      <c r="C20" s="199"/>
      <c r="D20" s="200"/>
      <c r="E20" s="200"/>
      <c r="F20" s="201"/>
      <c r="G20" s="200"/>
      <c r="H20" s="200"/>
      <c r="I20" s="200"/>
      <c r="J20" s="200"/>
      <c r="K20" s="200"/>
      <c r="L20" s="200"/>
      <c r="M20" s="200"/>
      <c r="N20" s="201"/>
      <c r="O20" s="183">
        <f>O13*'Wskaźniki makroekonomiczne'!O$25</f>
        <v>4.8195461122284105</v>
      </c>
      <c r="P20" s="183">
        <f>P13*'Wskaźniki makroekonomiczne'!P$25</f>
        <v>4.8289543804104014</v>
      </c>
      <c r="Q20" s="183">
        <f>Q13*'Wskaźniki makroekonomiczne'!Q$25</f>
        <v>5.0457286250596001</v>
      </c>
      <c r="R20" s="183">
        <f>R13*'Wskaźniki makroekonomiczne'!R$25</f>
        <v>4.9967596622276993</v>
      </c>
      <c r="S20" s="183">
        <f>S13*'Wskaźniki makroekonomiczne'!S$25</f>
        <v>5.0920783988709983</v>
      </c>
      <c r="T20" s="183">
        <f>T13*'Wskaźniki makroekonomiczne'!T$25</f>
        <v>5.1968369636306138</v>
      </c>
      <c r="U20" s="183">
        <f>U13*'Wskaźniki makroekonomiczne'!U$25</f>
        <v>5.388778683288125</v>
      </c>
      <c r="V20" s="183">
        <f>V13*'Wskaźniki makroekonomiczne'!V$25</f>
        <v>5.6809530966724227</v>
      </c>
      <c r="W20" s="183">
        <f>W13*'Wskaźniki makroekonomiczne'!W$25</f>
        <v>5.6809530966724227</v>
      </c>
      <c r="X20" s="183">
        <f>X13*'Wskaźniki makroekonomiczne'!X$25</f>
        <v>5.6809530966724227</v>
      </c>
      <c r="Y20" s="183">
        <f>Y13*'Wskaźniki makroekonomiczne'!Y$25</f>
        <v>5.6809530966724227</v>
      </c>
      <c r="Z20" s="183">
        <f>Z13*'Wskaźniki makroekonomiczne'!Z$25</f>
        <v>5.6809530966724227</v>
      </c>
      <c r="AA20" s="183">
        <f>AA13*'Wskaźniki makroekonomiczne'!AA$25</f>
        <v>5.6809530966724227</v>
      </c>
      <c r="AB20" s="183">
        <f>AB13*'Wskaźniki makroekonomiczne'!AB$25</f>
        <v>5.6809530966724227</v>
      </c>
      <c r="AC20" s="183">
        <f>AC13*'Wskaźniki makroekonomiczne'!AC$25</f>
        <v>5.6809530966724227</v>
      </c>
      <c r="AD20" s="183">
        <f>AD13*'Wskaźniki makroekonomiczne'!AD$25</f>
        <v>5.6809530966724227</v>
      </c>
      <c r="AE20" s="183">
        <f>AE13*'Wskaźniki makroekonomiczne'!AE$25</f>
        <v>5.6809530966724227</v>
      </c>
      <c r="AF20" s="183">
        <f>AF13*'Wskaźniki makroekonomiczne'!AF$25</f>
        <v>5.6809530966724227</v>
      </c>
      <c r="AG20" s="183">
        <f>AG13*'Wskaźniki makroekonomiczne'!AG$25</f>
        <v>5.6809530966724227</v>
      </c>
      <c r="AH20" s="183">
        <f>AH13*'Wskaźniki makroekonomiczne'!AH$25</f>
        <v>5.6809530966724227</v>
      </c>
      <c r="AI20" s="183">
        <f>AI13*'Wskaźniki makroekonomiczne'!AI$25</f>
        <v>5.6809530966724227</v>
      </c>
      <c r="AJ20" s="183">
        <f>AJ13*'Wskaźniki makroekonomiczne'!AJ$25</f>
        <v>5.6809530966724227</v>
      </c>
      <c r="AK20" s="183">
        <f>AK13*'Wskaźniki makroekonomiczne'!AK$25</f>
        <v>5.6809530966724227</v>
      </c>
      <c r="AL20" s="183">
        <f>AL13*'Wskaźniki makroekonomiczne'!AL$25</f>
        <v>5.6809530966724227</v>
      </c>
      <c r="AM20" s="183">
        <f>AM13*'Wskaźniki makroekonomiczne'!AM$25</f>
        <v>5.6809530966724227</v>
      </c>
      <c r="AN20" s="183">
        <f>AN13*'Wskaźniki makroekonomiczne'!AN$25</f>
        <v>5.6809530966724227</v>
      </c>
      <c r="AO20" s="183">
        <f>AO13*'Wskaźniki makroekonomiczne'!AO$25</f>
        <v>5.6809530966724227</v>
      </c>
      <c r="AP20" s="183">
        <f>AP13*'Wskaźniki makroekonomiczne'!AP$25</f>
        <v>5.6809530966724227</v>
      </c>
      <c r="AQ20" s="183">
        <f>AQ13*'Wskaźniki makroekonomiczne'!AQ$25</f>
        <v>5.6809530966724227</v>
      </c>
      <c r="AR20" s="183">
        <f>AR13*'Wskaźniki makroekonomiczne'!AR$25</f>
        <v>5.6809530966724227</v>
      </c>
      <c r="AS20" s="183">
        <f>AS13*'Wskaźniki makroekonomiczne'!AS$25</f>
        <v>5.6809530966724227</v>
      </c>
      <c r="AT20" s="183">
        <f>AT13*'Wskaźniki makroekonomiczne'!AT$25</f>
        <v>5.6809530966724227</v>
      </c>
      <c r="AU20" s="183">
        <f>AU13*'Wskaźniki makroekonomiczne'!AU$25</f>
        <v>5.6809530966724227</v>
      </c>
      <c r="AV20" s="183">
        <f>AV13*'Wskaźniki makroekonomiczne'!AV$25</f>
        <v>5.6809530966724227</v>
      </c>
      <c r="AW20" s="183">
        <f>AW13*'Wskaźniki makroekonomiczne'!AW$25</f>
        <v>5.6809530966724227</v>
      </c>
      <c r="AX20" s="183">
        <f>AX13*'Wskaźniki makroekonomiczne'!AX$25</f>
        <v>5.6809530966724227</v>
      </c>
      <c r="AY20" s="183">
        <f>AY13*'Wskaźniki makroekonomiczne'!AY$25</f>
        <v>5.6809530966724227</v>
      </c>
      <c r="AZ20" s="183">
        <f>AZ13*'Wskaźniki makroekonomiczne'!AZ$25</f>
        <v>5.6809530966724227</v>
      </c>
      <c r="BA20" s="183">
        <f>BA13*'Wskaźniki makroekonomiczne'!BA$25</f>
        <v>5.6809530966724227</v>
      </c>
      <c r="BB20" s="183">
        <f>BB13*'Wskaźniki makroekonomiczne'!BB$25</f>
        <v>5.6809530966724227</v>
      </c>
      <c r="BC20" s="183">
        <f>BC13*'Wskaźniki makroekonomiczne'!BC$25</f>
        <v>5.6809530966724227</v>
      </c>
      <c r="BD20" s="183">
        <f>BD13*'Wskaźniki makroekonomiczne'!BD$25</f>
        <v>5.6809530966724227</v>
      </c>
      <c r="BE20" s="183">
        <f>BE13*'Wskaźniki makroekonomiczne'!BE$25</f>
        <v>5.6809530966724227</v>
      </c>
      <c r="BF20" s="183">
        <f>BF13*'Wskaźniki makroekonomiczne'!BF$25</f>
        <v>5.6809530966724227</v>
      </c>
      <c r="BG20" s="183">
        <f>BG13*'Wskaźniki makroekonomiczne'!BG$25</f>
        <v>5.6809530966724227</v>
      </c>
      <c r="BH20" s="183">
        <f>BH13*'Wskaźniki makroekonomiczne'!BH$25</f>
        <v>5.6809530966724227</v>
      </c>
      <c r="BI20" s="183">
        <f>BI13*'Wskaźniki makroekonomiczne'!BI$25</f>
        <v>5.6809530966724227</v>
      </c>
    </row>
    <row r="21" spans="1:61" s="92" customFormat="1" ht="15" customHeight="1">
      <c r="A21" s="242" t="s">
        <v>258</v>
      </c>
      <c r="B21" s="142"/>
      <c r="C21" s="139"/>
      <c r="D21" s="140"/>
      <c r="E21" s="140"/>
      <c r="F21" s="141"/>
      <c r="G21" s="140"/>
      <c r="H21" s="140"/>
      <c r="I21" s="140"/>
      <c r="J21" s="140"/>
      <c r="K21" s="140"/>
      <c r="L21" s="140"/>
      <c r="M21" s="140"/>
      <c r="N21" s="141"/>
      <c r="O21" s="96">
        <f>O14*'Wskaźniki makroekonomiczne'!O$25</f>
        <v>139.76683725462391</v>
      </c>
      <c r="P21" s="96">
        <f>P14*'Wskaźniki makroekonomiczne'!P$25</f>
        <v>144.86863141231203</v>
      </c>
      <c r="Q21" s="96">
        <f>Q14*'Wskaźniki makroekonomiczne'!Q$25</f>
        <v>156.41758737684762</v>
      </c>
      <c r="R21" s="96">
        <f>R14*'Wskaźniki makroekonomiczne'!R$25</f>
        <v>159.89630919128638</v>
      </c>
      <c r="S21" s="96">
        <f>S14*'Wskaźniki makroekonomiczne'!S$25</f>
        <v>168.03858716274294</v>
      </c>
      <c r="T21" s="96">
        <f>T14*'Wskaźniki makroekonomiczne'!T$25</f>
        <v>176.69245676344087</v>
      </c>
      <c r="U21" s="96">
        <f>U14*'Wskaźniki makroekonomiczne'!U$25</f>
        <v>188.60725391508436</v>
      </c>
      <c r="V21" s="96">
        <f>V14*'Wskaźniki makroekonomiczne'!V$25</f>
        <v>204.5143114802072</v>
      </c>
      <c r="W21" s="96">
        <f>W14*'Wskaźniki makroekonomiczne'!W$25</f>
        <v>210.19526457687959</v>
      </c>
      <c r="X21" s="96">
        <f>X14*'Wskaźniki makroekonomiczne'!X$25</f>
        <v>215.87621767355202</v>
      </c>
      <c r="Y21" s="96">
        <f>Y14*'Wskaźniki makroekonomiczne'!Y$25</f>
        <v>221.55717077022447</v>
      </c>
      <c r="Z21" s="96">
        <f>Z14*'Wskaźniki makroekonomiczne'!Z$25</f>
        <v>227.2381238668969</v>
      </c>
      <c r="AA21" s="96">
        <f>AA14*'Wskaźniki makroekonomiczne'!AA$25</f>
        <v>232.91907696356932</v>
      </c>
      <c r="AB21" s="96">
        <f>AB14*'Wskaźniki makroekonomiczne'!AB$25</f>
        <v>238.60003006024172</v>
      </c>
      <c r="AC21" s="96">
        <f>AC14*'Wskaźniki makroekonomiczne'!AC$25</f>
        <v>244.28098315691415</v>
      </c>
      <c r="AD21" s="96">
        <f>AD14*'Wskaźniki makroekonomiczne'!AD$25</f>
        <v>249.96193625358657</v>
      </c>
      <c r="AE21" s="96">
        <f>AE14*'Wskaźniki makroekonomiczne'!AE$25</f>
        <v>255.642889350259</v>
      </c>
      <c r="AF21" s="96">
        <f>AF14*'Wskaźniki makroekonomiczne'!AF$25</f>
        <v>261.32384244693139</v>
      </c>
      <c r="AG21" s="96">
        <f>AG14*'Wskaźniki makroekonomiczne'!AG$25</f>
        <v>267.00479554360385</v>
      </c>
      <c r="AH21" s="96">
        <f>AH14*'Wskaźniki makroekonomiczne'!AH$25</f>
        <v>272.68574864027624</v>
      </c>
      <c r="AI21" s="96">
        <f>AI14*'Wskaźniki makroekonomiczne'!AI$25</f>
        <v>278.36670173694864</v>
      </c>
      <c r="AJ21" s="96">
        <f>AJ14*'Wskaźniki makroekonomiczne'!AJ$25</f>
        <v>284.0476548336211</v>
      </c>
      <c r="AK21" s="96">
        <f>AK14*'Wskaźniki makroekonomiczne'!AK$25</f>
        <v>289.72860793029349</v>
      </c>
      <c r="AL21" s="96">
        <f>AL14*'Wskaźniki makroekonomiczne'!AL$25</f>
        <v>295.40956102696595</v>
      </c>
      <c r="AM21" s="96">
        <f>AM14*'Wskaźniki makroekonomiczne'!AM$25</f>
        <v>301.09051412363834</v>
      </c>
      <c r="AN21" s="96">
        <f>AN14*'Wskaźniki makroekonomiczne'!AN$25</f>
        <v>306.77146722031074</v>
      </c>
      <c r="AO21" s="96">
        <f>AO14*'Wskaźniki makroekonomiczne'!AO$25</f>
        <v>312.45242031698319</v>
      </c>
      <c r="AP21" s="96">
        <f>AP14*'Wskaźniki makroekonomiczne'!AP$25</f>
        <v>318.13337341365559</v>
      </c>
      <c r="AQ21" s="96">
        <f>AQ14*'Wskaźniki makroekonomiczne'!AQ$25</f>
        <v>323.81432651032804</v>
      </c>
      <c r="AR21" s="96">
        <f>AR14*'Wskaźniki makroekonomiczne'!AR$25</f>
        <v>329.49527960700044</v>
      </c>
      <c r="AS21" s="96">
        <f>AS14*'Wskaźniki makroekonomiczne'!AS$25</f>
        <v>335.17623270367284</v>
      </c>
      <c r="AT21" s="96">
        <f>AT14*'Wskaźniki makroekonomiczne'!AT$25</f>
        <v>340.85718580034529</v>
      </c>
      <c r="AU21" s="96">
        <f>AU14*'Wskaźniki makroekonomiczne'!AU$25</f>
        <v>346.53813889701769</v>
      </c>
      <c r="AV21" s="96">
        <f>AV14*'Wskaźniki makroekonomiczne'!AV$25</f>
        <v>352.21909199369014</v>
      </c>
      <c r="AW21" s="96">
        <f>AW14*'Wskaźniki makroekonomiczne'!AW$25</f>
        <v>357.9000450903626</v>
      </c>
      <c r="AX21" s="96">
        <f>AX14*'Wskaźniki makroekonomiczne'!AX$25</f>
        <v>363.58099818703505</v>
      </c>
      <c r="AY21" s="96">
        <f>AY14*'Wskaźniki makroekonomiczne'!AY$25</f>
        <v>369.26195128370745</v>
      </c>
      <c r="AZ21" s="96">
        <f>AZ14*'Wskaźniki makroekonomiczne'!AZ$25</f>
        <v>374.94290438037984</v>
      </c>
      <c r="BA21" s="96">
        <f>BA14*'Wskaźniki makroekonomiczne'!BA$25</f>
        <v>380.6238574770523</v>
      </c>
      <c r="BB21" s="96">
        <f>BB14*'Wskaźniki makroekonomiczne'!BB$25</f>
        <v>386.30481057372469</v>
      </c>
      <c r="BC21" s="96">
        <f>BC14*'Wskaźniki makroekonomiczne'!BC$25</f>
        <v>391.98576367039709</v>
      </c>
      <c r="BD21" s="96">
        <f>BD14*'Wskaźniki makroekonomiczne'!BD$25</f>
        <v>397.66671676706954</v>
      </c>
      <c r="BE21" s="96">
        <f>BE14*'Wskaźniki makroekonomiczne'!BE$25</f>
        <v>403.34766986374194</v>
      </c>
      <c r="BF21" s="96">
        <f>BF14*'Wskaźniki makroekonomiczne'!BF$25</f>
        <v>409.0286229604144</v>
      </c>
      <c r="BG21" s="96">
        <f>BG14*'Wskaźniki makroekonomiczne'!BG$25</f>
        <v>414.70957605708679</v>
      </c>
      <c r="BH21" s="96">
        <f>BH14*'Wskaźniki makroekonomiczne'!BH$25</f>
        <v>420.3905291537593</v>
      </c>
      <c r="BI21" s="96">
        <f>BI14*'Wskaźniki makroekonomiczne'!BI$25</f>
        <v>426.0714822504317</v>
      </c>
    </row>
    <row r="22" spans="1:61" ht="15" hidden="1" customHeight="1"/>
  </sheetData>
  <mergeCells count="5">
    <mergeCell ref="C16:F16"/>
    <mergeCell ref="C12:F12"/>
    <mergeCell ref="C13:F13"/>
    <mergeCell ref="C15:F15"/>
    <mergeCell ref="C14:F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23.375" customWidth="1"/>
    <col min="2" max="2" width="28.75" customWidth="1"/>
    <col min="3" max="6" width="9" customWidth="1"/>
    <col min="7" max="7" width="12.5" customWidth="1"/>
    <col min="8" max="8" width="9" customWidth="1"/>
    <col min="9" max="10" width="0.875" customWidth="1"/>
    <col min="11" max="61" width="9" customWidth="1"/>
    <col min="62" max="16384" width="9" hidden="1"/>
  </cols>
  <sheetData>
    <row r="1" spans="1:61" s="41" customFormat="1" ht="20.100000000000001" customHeight="1">
      <c r="A1" s="91" t="s">
        <v>159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/>
    <row r="3" spans="1:61" ht="15" hidden="1" outlineLevel="1">
      <c r="A3" s="5"/>
      <c r="B3" s="6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61" ht="15" hidden="1" outlineLevel="1">
      <c r="A4" s="5"/>
      <c r="B4" s="421" t="s">
        <v>30</v>
      </c>
      <c r="C4" s="421" t="s">
        <v>31</v>
      </c>
      <c r="D4" s="421" t="s">
        <v>32</v>
      </c>
      <c r="E4" s="421" t="s">
        <v>33</v>
      </c>
      <c r="F4" s="421" t="s">
        <v>34</v>
      </c>
      <c r="G4" s="421"/>
      <c r="H4" s="422" t="s">
        <v>35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61" ht="30" hidden="1" outlineLevel="1">
      <c r="A5" s="5"/>
      <c r="B5" s="421"/>
      <c r="C5" s="421"/>
      <c r="D5" s="421"/>
      <c r="E5" s="421"/>
      <c r="F5" s="88" t="s">
        <v>36</v>
      </c>
      <c r="G5" s="88" t="s">
        <v>37</v>
      </c>
      <c r="H5" s="42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61" ht="15" hidden="1" outlineLevel="1">
      <c r="A6" s="5"/>
      <c r="B6" s="10" t="s">
        <v>38</v>
      </c>
      <c r="C6" s="189">
        <v>59</v>
      </c>
      <c r="D6" s="189">
        <v>880</v>
      </c>
      <c r="E6" s="189" t="s">
        <v>39</v>
      </c>
      <c r="F6" s="189">
        <v>98</v>
      </c>
      <c r="G6" s="189">
        <v>340</v>
      </c>
      <c r="H6" s="189">
        <v>760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61" ht="15" hidden="1" outlineLevel="1">
      <c r="A7" s="5"/>
      <c r="B7" s="10" t="s">
        <v>40</v>
      </c>
      <c r="C7" s="189">
        <v>37</v>
      </c>
      <c r="D7" s="189">
        <v>1200</v>
      </c>
      <c r="E7" s="189">
        <v>13000</v>
      </c>
      <c r="F7" s="189">
        <v>65</v>
      </c>
      <c r="G7" s="189">
        <v>300</v>
      </c>
      <c r="H7" s="189">
        <v>830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61" ht="15" hidden="1" outlineLevel="1">
      <c r="A8" s="5"/>
      <c r="B8" s="10" t="s">
        <v>41</v>
      </c>
      <c r="C8" s="189">
        <v>38</v>
      </c>
      <c r="D8" s="189">
        <v>1100</v>
      </c>
      <c r="E8" s="189">
        <v>13000</v>
      </c>
      <c r="F8" s="189">
        <v>67</v>
      </c>
      <c r="G8" s="189">
        <v>300</v>
      </c>
      <c r="H8" s="189">
        <v>780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61" ht="15" hidden="1" outlineLevel="1">
      <c r="A9" s="5"/>
      <c r="B9" s="33" t="s">
        <v>43</v>
      </c>
      <c r="C9" s="11"/>
      <c r="D9" s="11"/>
      <c r="E9" s="11"/>
      <c r="F9" s="11"/>
      <c r="G9" s="11"/>
      <c r="H9" s="1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61" ht="15" hidden="1" outlineLevel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61" ht="15" hidden="1" outlineLevel="1">
      <c r="A11" s="5"/>
      <c r="B11" s="123" t="s">
        <v>45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61" ht="15" hidden="1" outlineLevel="1">
      <c r="A12" s="5"/>
      <c r="B12" s="421" t="s">
        <v>30</v>
      </c>
      <c r="C12" s="421" t="s">
        <v>31</v>
      </c>
      <c r="D12" s="421" t="s">
        <v>32</v>
      </c>
      <c r="E12" s="421" t="s">
        <v>33</v>
      </c>
      <c r="F12" s="421" t="s">
        <v>34</v>
      </c>
      <c r="G12" s="421"/>
      <c r="H12" s="421" t="s">
        <v>35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61" ht="30" hidden="1" outlineLevel="1">
      <c r="A13" s="5"/>
      <c r="B13" s="421"/>
      <c r="C13" s="421"/>
      <c r="D13" s="421"/>
      <c r="E13" s="421"/>
      <c r="F13" s="100" t="s">
        <v>36</v>
      </c>
      <c r="G13" s="100" t="s">
        <v>37</v>
      </c>
      <c r="H13" s="42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61" ht="15" hidden="1" outlineLevel="1">
      <c r="A14" s="5"/>
      <c r="B14" s="12" t="s">
        <v>42</v>
      </c>
      <c r="C14" s="190">
        <v>25</v>
      </c>
      <c r="D14" s="190">
        <v>950</v>
      </c>
      <c r="E14" s="191">
        <v>60</v>
      </c>
      <c r="F14" s="190">
        <v>1600</v>
      </c>
      <c r="G14" s="190">
        <v>1600</v>
      </c>
      <c r="H14" s="190">
        <v>4500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61" ht="15" hidden="1" outlineLevel="1">
      <c r="A15" s="5"/>
      <c r="B15" s="33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61" ht="15" hidden="1" outlineLevel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5" hidden="1" outlineLevel="1">
      <c r="A17" s="5"/>
      <c r="B17" s="6" t="s">
        <v>118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5" hidden="1" outlineLevel="1">
      <c r="A18" s="5"/>
      <c r="B18" s="421" t="s">
        <v>30</v>
      </c>
      <c r="C18" s="421" t="s">
        <v>31</v>
      </c>
      <c r="D18" s="421" t="s">
        <v>32</v>
      </c>
      <c r="E18" s="421" t="s">
        <v>33</v>
      </c>
      <c r="F18" s="421" t="s">
        <v>34</v>
      </c>
      <c r="G18" s="421"/>
      <c r="H18" s="421" t="s">
        <v>35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30" hidden="1" outlineLevel="1">
      <c r="A19" s="5"/>
      <c r="B19" s="421"/>
      <c r="C19" s="421"/>
      <c r="D19" s="421"/>
      <c r="E19" s="421"/>
      <c r="F19" s="101" t="s">
        <v>161</v>
      </c>
      <c r="G19" s="101" t="s">
        <v>162</v>
      </c>
      <c r="H19" s="42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hidden="1" outlineLevel="1">
      <c r="A20" s="5"/>
      <c r="B20" s="184" t="s">
        <v>38</v>
      </c>
      <c r="C20" s="185">
        <f t="shared" ref="C20:D22" si="0">C6/C$14</f>
        <v>2.36</v>
      </c>
      <c r="D20" s="185">
        <f t="shared" si="0"/>
        <v>0.9263157894736842</v>
      </c>
      <c r="E20" s="185" t="s">
        <v>39</v>
      </c>
      <c r="F20" s="185">
        <f t="shared" ref="F20:H22" si="1">F6/F$14</f>
        <v>6.1249999999999999E-2</v>
      </c>
      <c r="G20" s="185">
        <f t="shared" si="1"/>
        <v>0.21249999999999999</v>
      </c>
      <c r="H20" s="185">
        <f t="shared" si="1"/>
        <v>0.16888888888888889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5" hidden="1" outlineLevel="1">
      <c r="A21" s="5"/>
      <c r="B21" s="186" t="s">
        <v>40</v>
      </c>
      <c r="C21" s="187">
        <f t="shared" si="0"/>
        <v>1.48</v>
      </c>
      <c r="D21" s="187">
        <f t="shared" si="0"/>
        <v>1.263157894736842</v>
      </c>
      <c r="E21" s="187">
        <f>E7/E$14</f>
        <v>216.66666666666666</v>
      </c>
      <c r="F21" s="187">
        <f t="shared" si="1"/>
        <v>4.0625000000000001E-2</v>
      </c>
      <c r="G21" s="187">
        <f t="shared" si="1"/>
        <v>0.1875</v>
      </c>
      <c r="H21" s="187">
        <f t="shared" si="1"/>
        <v>0.18444444444444444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15" hidden="1" outlineLevel="1">
      <c r="A22" s="5"/>
      <c r="B22" s="188" t="s">
        <v>41</v>
      </c>
      <c r="C22" s="160">
        <f t="shared" si="0"/>
        <v>1.52</v>
      </c>
      <c r="D22" s="160">
        <f t="shared" si="0"/>
        <v>1.1578947368421053</v>
      </c>
      <c r="E22" s="160">
        <f>E8/E$14</f>
        <v>216.66666666666666</v>
      </c>
      <c r="F22" s="160">
        <f t="shared" si="1"/>
        <v>4.1875000000000002E-2</v>
      </c>
      <c r="G22" s="160">
        <f t="shared" si="1"/>
        <v>0.1875</v>
      </c>
      <c r="H22" s="160">
        <f t="shared" si="1"/>
        <v>0.17333333333333334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" hidden="1" outlineLevel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15" hidden="1" outlineLevel="1">
      <c r="A24" s="5"/>
      <c r="B24" s="13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" hidden="1" outlineLevel="1">
      <c r="A25" s="5"/>
      <c r="B25" s="204" t="s">
        <v>221</v>
      </c>
      <c r="C25" s="208">
        <v>15400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 hidden="1" outlineLevel="1">
      <c r="A26" s="5"/>
      <c r="B26" s="204" t="s">
        <v>222</v>
      </c>
      <c r="C26" s="15">
        <v>31700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" hidden="1" outlineLevel="1">
      <c r="A27" s="5"/>
      <c r="B27" s="14" t="s">
        <v>19</v>
      </c>
      <c r="C27" s="8">
        <f>C25/C26</f>
        <v>0.48580441640378547</v>
      </c>
      <c r="D27" s="3"/>
      <c r="E27" s="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 hidden="1" outlineLevel="1">
      <c r="A28" s="5"/>
      <c r="B28" s="29" t="s">
        <v>231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15" hidden="1" outlineLevel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" collapsed="1">
      <c r="A30" s="5"/>
      <c r="B30" s="500" t="s">
        <v>272</v>
      </c>
      <c r="C30" s="32"/>
      <c r="D30" s="32"/>
      <c r="E30" s="32"/>
      <c r="F30" s="32"/>
      <c r="G30" s="32"/>
      <c r="H30" s="3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5">
      <c r="A31" s="5"/>
      <c r="B31" s="421" t="s">
        <v>30</v>
      </c>
      <c r="C31" s="421" t="s">
        <v>31</v>
      </c>
      <c r="D31" s="421" t="s">
        <v>32</v>
      </c>
      <c r="E31" s="421" t="s">
        <v>33</v>
      </c>
      <c r="F31" s="421" t="s">
        <v>34</v>
      </c>
      <c r="G31" s="421"/>
      <c r="H31" s="421" t="s">
        <v>35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30">
      <c r="A32" s="5"/>
      <c r="B32" s="421"/>
      <c r="C32" s="421"/>
      <c r="D32" s="421"/>
      <c r="E32" s="421"/>
      <c r="F32" s="101" t="s">
        <v>161</v>
      </c>
      <c r="G32" s="101" t="s">
        <v>162</v>
      </c>
      <c r="H32" s="42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61" ht="15">
      <c r="A33" s="5"/>
      <c r="B33" s="184" t="s">
        <v>38</v>
      </c>
      <c r="C33" s="501">
        <f>V39</f>
        <v>6.7685796671430962</v>
      </c>
      <c r="D33" s="501">
        <f>V42</f>
        <v>2.6567128042310095</v>
      </c>
      <c r="E33" s="501" t="str">
        <f>V45</f>
        <v>n/a</v>
      </c>
      <c r="F33" s="501">
        <f>V48</f>
        <v>0.17566758670021801</v>
      </c>
      <c r="G33" s="501">
        <f>V51</f>
        <v>0.60945897426606266</v>
      </c>
      <c r="H33" s="501">
        <f>V54</f>
        <v>0.48438046582191635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61" ht="15">
      <c r="A34" s="5"/>
      <c r="B34" s="186" t="s">
        <v>40</v>
      </c>
      <c r="C34" s="502">
        <f>V40</f>
        <v>4.2447025031236354</v>
      </c>
      <c r="D34" s="502">
        <f>V43</f>
        <v>3.6227901875877402</v>
      </c>
      <c r="E34" s="502">
        <f>V46</f>
        <v>621.40915023206401</v>
      </c>
      <c r="F34" s="502">
        <f>V49</f>
        <v>0.11651421566851199</v>
      </c>
      <c r="G34" s="502">
        <f>V52</f>
        <v>0.53775791847005538</v>
      </c>
      <c r="H34" s="502">
        <f>V55</f>
        <v>0.52899445609498774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61" ht="15">
      <c r="A35" s="5"/>
      <c r="B35" s="188" t="s">
        <v>41</v>
      </c>
      <c r="C35" s="503">
        <f>V41</f>
        <v>4.359424192397249</v>
      </c>
      <c r="D35" s="503">
        <f>V44</f>
        <v>3.3208910052887624</v>
      </c>
      <c r="E35" s="503">
        <f>V47</f>
        <v>621.40915023206401</v>
      </c>
      <c r="F35" s="503">
        <f>V50</f>
        <v>0.12009926845831237</v>
      </c>
      <c r="G35" s="503">
        <f>V53</f>
        <v>0.53775791847005538</v>
      </c>
      <c r="H35" s="503">
        <f>V56</f>
        <v>0.49712732018565114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6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61" ht="15">
      <c r="A37" s="6" t="s">
        <v>119</v>
      </c>
      <c r="B37" s="6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61" s="103" customFormat="1" ht="15">
      <c r="A38" s="100" t="s">
        <v>51</v>
      </c>
      <c r="B38" s="102" t="s">
        <v>55</v>
      </c>
      <c r="C38" s="435" t="s">
        <v>253</v>
      </c>
      <c r="D38" s="436"/>
      <c r="E38" s="436"/>
      <c r="F38" s="436"/>
      <c r="G38" s="436"/>
      <c r="H38" s="436"/>
      <c r="I38" s="436"/>
      <c r="J38" s="437"/>
      <c r="K38" s="102">
        <f>'Wskaźniki makroekonomiczne'!K1</f>
        <v>2010</v>
      </c>
      <c r="L38" s="102">
        <f>K38+1</f>
        <v>2011</v>
      </c>
      <c r="M38" s="102">
        <f t="shared" ref="M38:AY38" si="2">L38+1</f>
        <v>2012</v>
      </c>
      <c r="N38" s="102">
        <f t="shared" si="2"/>
        <v>2013</v>
      </c>
      <c r="O38" s="102">
        <f t="shared" si="2"/>
        <v>2014</v>
      </c>
      <c r="P38" s="102">
        <f t="shared" si="2"/>
        <v>2015</v>
      </c>
      <c r="Q38" s="102">
        <f t="shared" si="2"/>
        <v>2016</v>
      </c>
      <c r="R38" s="102">
        <f t="shared" si="2"/>
        <v>2017</v>
      </c>
      <c r="S38" s="102">
        <f t="shared" si="2"/>
        <v>2018</v>
      </c>
      <c r="T38" s="102">
        <f t="shared" si="2"/>
        <v>2019</v>
      </c>
      <c r="U38" s="102">
        <f t="shared" si="2"/>
        <v>2020</v>
      </c>
      <c r="V38" s="102">
        <f t="shared" si="2"/>
        <v>2021</v>
      </c>
      <c r="W38" s="102">
        <f t="shared" si="2"/>
        <v>2022</v>
      </c>
      <c r="X38" s="102">
        <f t="shared" si="2"/>
        <v>2023</v>
      </c>
      <c r="Y38" s="102">
        <f t="shared" si="2"/>
        <v>2024</v>
      </c>
      <c r="Z38" s="102">
        <f t="shared" si="2"/>
        <v>2025</v>
      </c>
      <c r="AA38" s="102">
        <f t="shared" si="2"/>
        <v>2026</v>
      </c>
      <c r="AB38" s="102">
        <f t="shared" si="2"/>
        <v>2027</v>
      </c>
      <c r="AC38" s="102">
        <f t="shared" si="2"/>
        <v>2028</v>
      </c>
      <c r="AD38" s="102">
        <f t="shared" si="2"/>
        <v>2029</v>
      </c>
      <c r="AE38" s="102">
        <f t="shared" si="2"/>
        <v>2030</v>
      </c>
      <c r="AF38" s="102">
        <f t="shared" si="2"/>
        <v>2031</v>
      </c>
      <c r="AG38" s="102">
        <f t="shared" si="2"/>
        <v>2032</v>
      </c>
      <c r="AH38" s="102">
        <f t="shared" si="2"/>
        <v>2033</v>
      </c>
      <c r="AI38" s="102">
        <f t="shared" si="2"/>
        <v>2034</v>
      </c>
      <c r="AJ38" s="102">
        <f t="shared" si="2"/>
        <v>2035</v>
      </c>
      <c r="AK38" s="102">
        <f t="shared" si="2"/>
        <v>2036</v>
      </c>
      <c r="AL38" s="102">
        <f t="shared" si="2"/>
        <v>2037</v>
      </c>
      <c r="AM38" s="102">
        <f t="shared" si="2"/>
        <v>2038</v>
      </c>
      <c r="AN38" s="102">
        <f t="shared" si="2"/>
        <v>2039</v>
      </c>
      <c r="AO38" s="102">
        <f t="shared" si="2"/>
        <v>2040</v>
      </c>
      <c r="AP38" s="102">
        <f t="shared" si="2"/>
        <v>2041</v>
      </c>
      <c r="AQ38" s="102">
        <f t="shared" si="2"/>
        <v>2042</v>
      </c>
      <c r="AR38" s="102">
        <f t="shared" si="2"/>
        <v>2043</v>
      </c>
      <c r="AS38" s="102">
        <f t="shared" si="2"/>
        <v>2044</v>
      </c>
      <c r="AT38" s="102">
        <f t="shared" si="2"/>
        <v>2045</v>
      </c>
      <c r="AU38" s="102">
        <f t="shared" si="2"/>
        <v>2046</v>
      </c>
      <c r="AV38" s="102">
        <f t="shared" si="2"/>
        <v>2047</v>
      </c>
      <c r="AW38" s="102">
        <f t="shared" si="2"/>
        <v>2048</v>
      </c>
      <c r="AX38" s="102">
        <f t="shared" si="2"/>
        <v>2049</v>
      </c>
      <c r="AY38" s="102">
        <f t="shared" si="2"/>
        <v>2050</v>
      </c>
      <c r="AZ38" s="102">
        <f t="shared" ref="AZ38:BI38" si="3">AY38+1</f>
        <v>2051</v>
      </c>
      <c r="BA38" s="102">
        <f t="shared" si="3"/>
        <v>2052</v>
      </c>
      <c r="BB38" s="102">
        <f t="shared" si="3"/>
        <v>2053</v>
      </c>
      <c r="BC38" s="102">
        <f t="shared" si="3"/>
        <v>2054</v>
      </c>
      <c r="BD38" s="102">
        <f t="shared" si="3"/>
        <v>2055</v>
      </c>
      <c r="BE38" s="102">
        <f t="shared" si="3"/>
        <v>2056</v>
      </c>
      <c r="BF38" s="102">
        <f t="shared" si="3"/>
        <v>2057</v>
      </c>
      <c r="BG38" s="102">
        <f t="shared" si="3"/>
        <v>2058</v>
      </c>
      <c r="BH38" s="102">
        <f t="shared" si="3"/>
        <v>2059</v>
      </c>
      <c r="BI38" s="102">
        <f t="shared" si="3"/>
        <v>2060</v>
      </c>
    </row>
    <row r="39" spans="1:61" ht="15">
      <c r="A39" s="422" t="s">
        <v>31</v>
      </c>
      <c r="B39" s="180" t="s">
        <v>38</v>
      </c>
      <c r="C39" s="427"/>
      <c r="D39" s="428"/>
      <c r="E39" s="428"/>
      <c r="F39" s="428"/>
      <c r="G39" s="428"/>
      <c r="H39" s="428"/>
      <c r="I39" s="428"/>
      <c r="J39" s="429"/>
      <c r="K39" s="358">
        <f>C20*'Wskaźniki makroekonomiczne'!$K$25*$C$27</f>
        <v>4.5799172492113556</v>
      </c>
      <c r="L39" s="359">
        <f>K39*'Wskaźniki makroekonomiczne'!L$42</f>
        <v>4.8727136495300316</v>
      </c>
      <c r="M39" s="205">
        <f>L39*'Wskaźniki makroekonomiczne'!M$42</f>
        <v>5.0858529279907261</v>
      </c>
      <c r="N39" s="205">
        <f>M39*'Wskaźniki makroekonomiczne'!N$42</f>
        <v>5.1547632599654127</v>
      </c>
      <c r="O39" s="205">
        <f>N39*'Wskaźniki makroekonomiczne'!O$42</f>
        <v>5.2476756120200205</v>
      </c>
      <c r="P39" s="205">
        <f>O39*'Wskaźniki makroekonomiczne'!P$42</f>
        <v>5.3204895270728718</v>
      </c>
      <c r="Q39" s="205">
        <f>P39*'Wskaźniki makroekonomiczne'!Q$42</f>
        <v>5.3921601946363076</v>
      </c>
      <c r="R39" s="205">
        <f>Q39*'Wskaźniki makroekonomiczne'!R$42</f>
        <v>5.6099151393195044</v>
      </c>
      <c r="S39" s="205">
        <f>R39*'Wskaźniki makroekonomiczne'!S$42</f>
        <v>5.8306092319212111</v>
      </c>
      <c r="T39" s="205">
        <f>S39*'Wskaźniki makroekonomiczne'!T$42</f>
        <v>6.0930526250655825</v>
      </c>
      <c r="U39" s="205">
        <f>T39*'Wskaźniki makroekonomiczne'!U$42</f>
        <v>6.2487785156232505</v>
      </c>
      <c r="V39" s="205">
        <f>U39*'Wskaźniki makroekonomiczne'!V$42</f>
        <v>6.7685796671430962</v>
      </c>
      <c r="W39" s="205">
        <f>V39*'Wskaźniki makroekonomiczne'!W$42</f>
        <v>6.9039229028339966</v>
      </c>
      <c r="X39" s="205">
        <f>W39*'Wskaźniki makroekonomiczne'!X$42</f>
        <v>7.0217919757760043</v>
      </c>
      <c r="Y39" s="205">
        <f>X39*'Wskaźniki makroekonomiczne'!Y$42</f>
        <v>7.135268743508596</v>
      </c>
      <c r="Z39" s="205">
        <f>Y39*'Wskaźniki makroekonomiczne'!Z$42</f>
        <v>7.2548167889321453</v>
      </c>
      <c r="AA39" s="205">
        <f>Z39*'Wskaźniki makroekonomiczne'!AA$42</f>
        <v>7.3734090339621563</v>
      </c>
      <c r="AB39" s="205">
        <f>AA39*'Wskaźniki makroekonomiczne'!AB$42</f>
        <v>7.4946327670376025</v>
      </c>
      <c r="AC39" s="205">
        <f>AB39*'Wskaźniki makroekonomiczne'!AC$42</f>
        <v>7.6147906280787101</v>
      </c>
      <c r="AD39" s="205">
        <f>AC39*'Wskaźniki makroekonomiczne'!AD$42</f>
        <v>7.7337492837948965</v>
      </c>
      <c r="AE39" s="205">
        <f>AD39*'Wskaźniki makroekonomiczne'!AE$42</f>
        <v>7.8513687649067974</v>
      </c>
      <c r="AF39" s="205">
        <f>AE39*'Wskaźniki makroekonomiczne'!AF$42</f>
        <v>7.9715544770163307</v>
      </c>
      <c r="AG39" s="205">
        <f>AF39*'Wskaźniki makroekonomiczne'!AG$42</f>
        <v>8.0903210809091757</v>
      </c>
      <c r="AH39" s="205">
        <f>AG39*'Wskaźniki makroekonomiczne'!AH$42</f>
        <v>8.2115544645001766</v>
      </c>
      <c r="AI39" s="205">
        <f>AH39*'Wskaźniki makroekonomiczne'!AI$42</f>
        <v>8.3311259402540419</v>
      </c>
      <c r="AJ39" s="205">
        <f>AI39*'Wskaźniki makroekonomiczne'!AJ$42</f>
        <v>8.448826265699271</v>
      </c>
      <c r="AK39" s="205">
        <f>AJ39*'Wskaźniki makroekonomiczne'!AK$42</f>
        <v>8.5645212415554575</v>
      </c>
      <c r="AL39" s="205">
        <f>AK39*'Wskaźniki makroekonomiczne'!AL$42</f>
        <v>8.6780114733243128</v>
      </c>
      <c r="AM39" s="205">
        <f>AL39*'Wskaźniki makroekonomiczne'!AM$42</f>
        <v>8.7890983407665164</v>
      </c>
      <c r="AN39" s="205">
        <f>AM39*'Wskaźniki makroekonomiczne'!AN$42</f>
        <v>8.8975771152277403</v>
      </c>
      <c r="AO39" s="205">
        <f>AN39*'Wskaźniki makroekonomiczne'!AO$42</f>
        <v>9.0077498889014045</v>
      </c>
      <c r="AP39" s="205">
        <f>AO39*'Wskaźniki makroekonomiczne'!AP$42</f>
        <v>9.110515056557313</v>
      </c>
      <c r="AQ39" s="205">
        <f>AP39*'Wskaźniki makroekonomiczne'!AQ$42</f>
        <v>9.214731684097238</v>
      </c>
      <c r="AR39" s="205">
        <f>AQ39*'Wskaźniki makroekonomiczne'!AR$42</f>
        <v>9.3203785713870104</v>
      </c>
      <c r="AS39" s="205">
        <f>AR39*'Wskaźniki makroekonomiczne'!AS$42</f>
        <v>9.4227971206368384</v>
      </c>
      <c r="AT39" s="205">
        <f>AS39*'Wskaźniki makroekonomiczne'!AT$42</f>
        <v>9.5218314360035841</v>
      </c>
      <c r="AU39" s="205">
        <f>AT39*'Wskaźniki makroekonomiczne'!AU$42</f>
        <v>9.6173296050495889</v>
      </c>
      <c r="AV39" s="205">
        <f>AU39*'Wskaźniki makroekonomiczne'!AV$42</f>
        <v>9.7139973439617489</v>
      </c>
      <c r="AW39" s="205">
        <f>AV39*'Wskaźniki makroekonomiczne'!AW$42</f>
        <v>9.8118002437687579</v>
      </c>
      <c r="AX39" s="205">
        <f>AW39*'Wskaźniki makroekonomiczne'!AX$42</f>
        <v>9.9107378708569751</v>
      </c>
      <c r="AY39" s="205">
        <f>AX39*'Wskaźniki makroekonomiczne'!AY$42</f>
        <v>10.00580037011315</v>
      </c>
      <c r="AZ39" s="205">
        <f>AY39*'Wskaźniki makroekonomiczne'!AZ$42</f>
        <v>10.100940267686648</v>
      </c>
      <c r="BA39" s="205">
        <f>AZ39*'Wskaźniki makroekonomiczne'!BA$42</f>
        <v>10.196984800549226</v>
      </c>
      <c r="BB39" s="205">
        <f>BA39*'Wskaźniki makroekonomiczne'!BB$42</f>
        <v>10.293942570402454</v>
      </c>
      <c r="BC39" s="205">
        <f>BB39*'Wskaźniki makroekonomiczne'!BC$42</f>
        <v>10.391822260736959</v>
      </c>
      <c r="BD39" s="205">
        <f>BC39*'Wskaźniki makroekonomiczne'!BD$42</f>
        <v>10.490632637610121</v>
      </c>
      <c r="BE39" s="205">
        <f>BD39*'Wskaźniki makroekonomiczne'!BE$42</f>
        <v>10.595653818904156</v>
      </c>
      <c r="BF39" s="205">
        <f>BE39*'Wskaźniki makroekonomiczne'!BF$42</f>
        <v>10.70172636181778</v>
      </c>
      <c r="BG39" s="205">
        <f>BF39*'Wskaźniki makroekonomiczne'!BG$42</f>
        <v>10.808860791477844</v>
      </c>
      <c r="BH39" s="205">
        <f>BG39*'Wskaźniki makroekonomiczne'!BH$42</f>
        <v>10.922498908173406</v>
      </c>
      <c r="BI39" s="205">
        <f>BH39*'Wskaźniki makroekonomiczne'!BI$42</f>
        <v>11.037331750364579</v>
      </c>
    </row>
    <row r="40" spans="1:61" ht="15">
      <c r="A40" s="433"/>
      <c r="B40" s="182" t="s">
        <v>40</v>
      </c>
      <c r="C40" s="430"/>
      <c r="D40" s="431"/>
      <c r="E40" s="431"/>
      <c r="F40" s="431"/>
      <c r="G40" s="431"/>
      <c r="H40" s="431"/>
      <c r="I40" s="431"/>
      <c r="J40" s="432"/>
      <c r="K40" s="360">
        <f>C21*'Wskaźniki makroekonomiczne'!$K$25*$C$27</f>
        <v>2.8721514952681386</v>
      </c>
      <c r="L40" s="361">
        <f>K40*'Wskaźniki makroekonomiczne'!L$42</f>
        <v>3.0557695768239181</v>
      </c>
      <c r="M40" s="206">
        <f>L40*'Wskaźniki makroekonomiczne'!M$42</f>
        <v>3.1894331921297772</v>
      </c>
      <c r="N40" s="206">
        <f>M40*'Wskaźniki makroekonomiczne'!N$42</f>
        <v>3.2326481460800047</v>
      </c>
      <c r="O40" s="206">
        <f>N40*'Wskaźniki makroekonomiczne'!O$42</f>
        <v>3.2909152143176397</v>
      </c>
      <c r="P40" s="206">
        <f>O40*'Wskaźniki makroekonomiczne'!P$42</f>
        <v>3.3365781779948516</v>
      </c>
      <c r="Q40" s="206">
        <f>P40*'Wskaźniki makroekonomiczne'!Q$42</f>
        <v>3.381524189856667</v>
      </c>
      <c r="R40" s="206">
        <f>Q40*'Wskaźniki makroekonomiczne'!R$42</f>
        <v>3.5180823755054518</v>
      </c>
      <c r="S40" s="206">
        <f>R40*'Wskaźniki makroekonomiczne'!S$42</f>
        <v>3.6564837556116068</v>
      </c>
      <c r="T40" s="206">
        <f>S40*'Wskaźniki makroekonomiczne'!T$42</f>
        <v>3.8210669004648565</v>
      </c>
      <c r="U40" s="206">
        <f>T40*'Wskaźniki makroekonomiczne'!U$42</f>
        <v>3.918725509797631</v>
      </c>
      <c r="V40" s="206">
        <f>U40*'Wskaźniki makroekonomiczne'!V$42</f>
        <v>4.2447025031236354</v>
      </c>
      <c r="W40" s="206">
        <f>V40*'Wskaźniki makroekonomiczne'!W$42</f>
        <v>4.3295787695738612</v>
      </c>
      <c r="X40" s="206">
        <f>W40*'Wskaźniki makroekonomiczne'!X$42</f>
        <v>4.4034966627747814</v>
      </c>
      <c r="Y40" s="206">
        <f>X40*'Wskaźniki makroekonomiczne'!Y$42</f>
        <v>4.4746600594884409</v>
      </c>
      <c r="Z40" s="206">
        <f>Y40*'Wskaźniki makroekonomiczne'!Z$42</f>
        <v>4.5496308676354129</v>
      </c>
      <c r="AA40" s="206">
        <f>Z40*'Wskaźniki makroekonomiczne'!AA$42</f>
        <v>4.624002275535589</v>
      </c>
      <c r="AB40" s="206">
        <f>AA40*'Wskaźniki makroekonomiczne'!AB$42</f>
        <v>4.7000239386506992</v>
      </c>
      <c r="AC40" s="206">
        <f>AB40*'Wskaźniki makroekonomiczne'!AC$42</f>
        <v>4.7753771735408854</v>
      </c>
      <c r="AD40" s="206">
        <f>AC40*'Wskaźniki makroekonomiczne'!AD$42</f>
        <v>4.8499783644137482</v>
      </c>
      <c r="AE40" s="206">
        <f>AD40*'Wskaźniki makroekonomiczne'!AE$42</f>
        <v>4.9237397339246014</v>
      </c>
      <c r="AF40" s="206">
        <f>AE40*'Wskaźniki makroekonomiczne'!AF$42</f>
        <v>4.9991104347390545</v>
      </c>
      <c r="AG40" s="206">
        <f>AF40*'Wskaźniki makroekonomiczne'!AG$42</f>
        <v>5.0735911863328722</v>
      </c>
      <c r="AH40" s="206">
        <f>AG40*'Wskaźniki makroekonomiczne'!AH$42</f>
        <v>5.1496189014662113</v>
      </c>
      <c r="AI40" s="206">
        <f>AH40*'Wskaźniki makroekonomiczne'!AI$42</f>
        <v>5.2246044032101606</v>
      </c>
      <c r="AJ40" s="206">
        <f>AI40*'Wskaźniki makroekonomiczne'!AJ$42</f>
        <v>5.2984164717097118</v>
      </c>
      <c r="AK40" s="206">
        <f>AJ40*'Wskaźniki makroekonomiczne'!AK$42</f>
        <v>5.3709709480940999</v>
      </c>
      <c r="AL40" s="206">
        <f>AK40*'Wskaźniki makroekonomiczne'!AL$42</f>
        <v>5.4421427883559241</v>
      </c>
      <c r="AM40" s="206">
        <f>AL40*'Wskaźniki makroekonomiczne'!AM$42</f>
        <v>5.5118074340400174</v>
      </c>
      <c r="AN40" s="206">
        <f>AM40*'Wskaźniki makroekonomiczne'!AN$42</f>
        <v>5.5798364959902766</v>
      </c>
      <c r="AO40" s="206">
        <f>AN40*'Wskaźniki makroekonomiczne'!AO$42</f>
        <v>5.6489278964296927</v>
      </c>
      <c r="AP40" s="206">
        <f>AO40*'Wskaźniki makroekonomiczne'!AP$42</f>
        <v>5.713373849027465</v>
      </c>
      <c r="AQ40" s="206">
        <f>AP40*'Wskaźniki makroekonomiczne'!AQ$42</f>
        <v>5.7787300391796217</v>
      </c>
      <c r="AR40" s="206">
        <f>AQ40*'Wskaźniki makroekonomiczne'!AR$42</f>
        <v>5.8449831718867671</v>
      </c>
      <c r="AS40" s="206">
        <f>AR40*'Wskaźniki makroekonomiczne'!AS$42</f>
        <v>5.9092117536197097</v>
      </c>
      <c r="AT40" s="206">
        <f>AS40*'Wskaźniki makroekonomiczne'!AT$42</f>
        <v>5.9713180191886854</v>
      </c>
      <c r="AU40" s="206">
        <f>AT40*'Wskaźniki makroekonomiczne'!AU$42</f>
        <v>6.0312067014717732</v>
      </c>
      <c r="AV40" s="206">
        <f>AU40*'Wskaźniki makroekonomiczne'!AV$42</f>
        <v>6.0918288428234666</v>
      </c>
      <c r="AW40" s="206">
        <f>AV40*'Wskaźniki makroekonomiczne'!AW$42</f>
        <v>6.1531628647363368</v>
      </c>
      <c r="AX40" s="206">
        <f>AW40*'Wskaźniki makroekonomiczne'!AX$42</f>
        <v>6.2152084952831856</v>
      </c>
      <c r="AY40" s="206">
        <f>AX40*'Wskaźniki makroekonomiczne'!AY$42</f>
        <v>6.2748239609184147</v>
      </c>
      <c r="AZ40" s="206">
        <f>AY40*'Wskaźniki makroekonomiczne'!AZ$42</f>
        <v>6.3344879644814558</v>
      </c>
      <c r="BA40" s="206">
        <f>AZ40*'Wskaźniki makroekonomiczne'!BA$42</f>
        <v>6.3947192817003602</v>
      </c>
      <c r="BB40" s="206">
        <f>BA40*'Wskaźniki makroekonomiczne'!BB$42</f>
        <v>6.4555233068625535</v>
      </c>
      <c r="BC40" s="206">
        <f>BB40*'Wskaźniki makroekonomiczne'!BC$42</f>
        <v>6.5169054855469044</v>
      </c>
      <c r="BD40" s="206">
        <f>BC40*'Wskaźniki makroekonomiczne'!BD$42</f>
        <v>6.5788713151114298</v>
      </c>
      <c r="BE40" s="206">
        <f>BD40*'Wskaźniki makroekonomiczne'!BE$42</f>
        <v>6.644732055922943</v>
      </c>
      <c r="BF40" s="206">
        <f>BE40*'Wskaźniki makroekonomiczne'!BF$42</f>
        <v>6.7112521252077579</v>
      </c>
      <c r="BG40" s="206">
        <f>BF40*'Wskaźniki makroekonomiczne'!BG$42</f>
        <v>6.7784381234691544</v>
      </c>
      <c r="BH40" s="206">
        <f>BG40*'Wskaźniki makroekonomiczne'!BH$42</f>
        <v>6.8497027051256927</v>
      </c>
      <c r="BI40" s="206">
        <f>BH40*'Wskaźniki makroekonomiczne'!BI$42</f>
        <v>6.9217165214150729</v>
      </c>
    </row>
    <row r="41" spans="1:61" ht="15">
      <c r="A41" s="423"/>
      <c r="B41" s="179" t="s">
        <v>41</v>
      </c>
      <c r="C41" s="424"/>
      <c r="D41" s="425"/>
      <c r="E41" s="425"/>
      <c r="F41" s="425"/>
      <c r="G41" s="425"/>
      <c r="H41" s="425"/>
      <c r="I41" s="425"/>
      <c r="J41" s="426"/>
      <c r="K41" s="362">
        <f>C22*'Wskaźniki makroekonomiczne'!$K$25*$C$27</f>
        <v>2.9497772113564666</v>
      </c>
      <c r="L41" s="363">
        <f>K41*'Wskaźniki makroekonomiczne'!L$42</f>
        <v>3.1383579437651052</v>
      </c>
      <c r="M41" s="111">
        <f>L41*'Wskaźniki makroekonomiczne'!M$42</f>
        <v>3.2756340892143658</v>
      </c>
      <c r="N41" s="111">
        <f>M41*'Wskaźniki makroekonomiczne'!N$42</f>
        <v>3.3200170148929775</v>
      </c>
      <c r="O41" s="111">
        <f>N41*'Wskaźniki makroekonomiczne'!O$42</f>
        <v>3.379858868758657</v>
      </c>
      <c r="P41" s="111">
        <f>O41*'Wskaźniki makroekonomiczne'!P$42</f>
        <v>3.4267559665893073</v>
      </c>
      <c r="Q41" s="111">
        <f>P41*'Wskaźniki makroekonomiczne'!Q$42</f>
        <v>3.4729167355284694</v>
      </c>
      <c r="R41" s="111">
        <f>Q41*'Wskaźniki makroekonomiczne'!R$42</f>
        <v>3.6131656829515455</v>
      </c>
      <c r="S41" s="111">
        <f>R41*'Wskaźniki makroekonomiczne'!S$42</f>
        <v>3.7553076408984074</v>
      </c>
      <c r="T41" s="111">
        <f>S41*'Wskaźniki makroekonomiczne'!T$42</f>
        <v>3.9243389788557992</v>
      </c>
      <c r="U41" s="111">
        <f>T41*'Wskaźniki makroekonomiczne'!U$42</f>
        <v>4.0246370100624329</v>
      </c>
      <c r="V41" s="111">
        <f>U41*'Wskaźniki makroekonomiczne'!V$42</f>
        <v>4.359424192397249</v>
      </c>
      <c r="W41" s="111">
        <f>V41*'Wskaźniki makroekonomiczne'!W$42</f>
        <v>4.446594411994778</v>
      </c>
      <c r="X41" s="111">
        <f>W41*'Wskaźniki makroekonomiczne'!X$42</f>
        <v>4.5225100860930203</v>
      </c>
      <c r="Y41" s="111">
        <f>X41*'Wskaźniki makroekonomiczne'!Y$42</f>
        <v>4.5955968178529947</v>
      </c>
      <c r="Z41" s="111">
        <f>Y41*'Wskaźniki makroekonomiczne'!Z$42</f>
        <v>4.6725938640579932</v>
      </c>
      <c r="AA41" s="111">
        <f>Z41*'Wskaźniki makroekonomiczne'!AA$42</f>
        <v>4.7489753100095253</v>
      </c>
      <c r="AB41" s="111">
        <f>AA41*'Wskaźniki makroekonomiczne'!AB$42</f>
        <v>4.8270516126682876</v>
      </c>
      <c r="AC41" s="111">
        <f>AB41*'Wskaźniki makroekonomiczne'!AC$42</f>
        <v>4.9044414214744245</v>
      </c>
      <c r="AD41" s="111">
        <f>AC41*'Wskaźniki makroekonomiczne'!AD$42</f>
        <v>4.9810588607492567</v>
      </c>
      <c r="AE41" s="111">
        <f>AD41*'Wskaźniki makroekonomiczne'!AE$42</f>
        <v>5.0568137807874303</v>
      </c>
      <c r="AF41" s="111">
        <f>AE41*'Wskaźniki makroekonomiczne'!AF$42</f>
        <v>5.1342215275698413</v>
      </c>
      <c r="AG41" s="111">
        <f>AF41*'Wskaźniki makroekonomiczne'!AG$42</f>
        <v>5.2107152724499786</v>
      </c>
      <c r="AH41" s="111">
        <f>AG41*'Wskaźniki makroekonomiczne'!AH$42</f>
        <v>5.2887977906950292</v>
      </c>
      <c r="AI41" s="111">
        <f>AH41*'Wskaźniki makroekonomiczne'!AI$42</f>
        <v>5.365809927621247</v>
      </c>
      <c r="AJ41" s="111">
        <f>AI41*'Wskaźniki makroekonomiczne'!AJ$42</f>
        <v>5.4416169168910562</v>
      </c>
      <c r="AK41" s="111">
        <f>AJ41*'Wskaźniki makroekonomiczne'!AK$42</f>
        <v>5.5161323250696173</v>
      </c>
      <c r="AL41" s="111">
        <f>AK41*'Wskaźniki makroekonomiczne'!AL$42</f>
        <v>5.5892277285817613</v>
      </c>
      <c r="AM41" s="111">
        <f>AL41*'Wskaźniki makroekonomiczne'!AM$42</f>
        <v>5.6607752025275868</v>
      </c>
      <c r="AN41" s="111">
        <f>AM41*'Wskaźniki makroekonomiczne'!AN$42</f>
        <v>5.7306428877737989</v>
      </c>
      <c r="AO41" s="111">
        <f>AN41*'Wskaźniki makroekonomiczne'!AO$42</f>
        <v>5.8016016233602263</v>
      </c>
      <c r="AP41" s="111">
        <f>AO41*'Wskaźniki makroekonomiczne'!AP$42</f>
        <v>5.8677893584606418</v>
      </c>
      <c r="AQ41" s="111">
        <f>AP41*'Wskaźniki makroekonomiczne'!AQ$42</f>
        <v>5.934911932130424</v>
      </c>
      <c r="AR41" s="111">
        <f>AQ41*'Wskaźniki makroekonomiczne'!AR$42</f>
        <v>6.0029556900458703</v>
      </c>
      <c r="AS41" s="111">
        <f>AR41*'Wskaźniki makroekonomiczne'!AS$42</f>
        <v>6.068920179393217</v>
      </c>
      <c r="AT41" s="111">
        <f>AS41*'Wskaźniki makroekonomiczne'!AT$42</f>
        <v>6.1327049926802735</v>
      </c>
      <c r="AU41" s="111">
        <f>AT41*'Wskaźniki makroekonomiczne'!AU$42</f>
        <v>6.194212287998039</v>
      </c>
      <c r="AV41" s="111">
        <f>AU41*'Wskaźniki makroekonomiczne'!AV$42</f>
        <v>6.2564728656024808</v>
      </c>
      <c r="AW41" s="111">
        <f>AV41*'Wskaźniki makroekonomiczne'!AW$42</f>
        <v>6.3194645637832663</v>
      </c>
      <c r="AX41" s="111">
        <f>AW41*'Wskaźniki makroekonomiczne'!AX$42</f>
        <v>6.383187103263813</v>
      </c>
      <c r="AY41" s="111">
        <f>AX41*'Wskaźniki makroekonomiczne'!AY$42</f>
        <v>6.444413797699994</v>
      </c>
      <c r="AZ41" s="111">
        <f>AY41*'Wskaźniki makroekonomiczne'!AZ$42</f>
        <v>6.5056903418998742</v>
      </c>
      <c r="BA41" s="111">
        <f>AZ41*'Wskaźniki makroekonomiczne'!BA$42</f>
        <v>6.5675495325571278</v>
      </c>
      <c r="BB41" s="111">
        <f>BA41*'Wskaźniki makroekonomiczne'!BB$42</f>
        <v>6.6299969097507319</v>
      </c>
      <c r="BC41" s="111">
        <f>BB41*'Wskaźniki makroekonomiczne'!BC$42</f>
        <v>6.6930380662373627</v>
      </c>
      <c r="BD41" s="111">
        <f>BC41*'Wskaźniki makroekonomiczne'!BD$42</f>
        <v>6.7566786479522811</v>
      </c>
      <c r="BE41" s="111">
        <f>BD41*'Wskaźniki makroekonomiczne'!BE$42</f>
        <v>6.8243194087857271</v>
      </c>
      <c r="BF41" s="111">
        <f>BE41*'Wskaźniki makroekonomiczne'!BF$42</f>
        <v>6.8926373177809426</v>
      </c>
      <c r="BG41" s="111">
        <f>BF41*'Wskaźniki makroekonomiczne'!BG$42</f>
        <v>6.9616391538331879</v>
      </c>
      <c r="BH41" s="111">
        <f>BG41*'Wskaźniki makroekonomiczne'!BH$42</f>
        <v>7.0348298052642271</v>
      </c>
      <c r="BI41" s="111">
        <f>BH41*'Wskaźniki makroekonomiczne'!BI$42</f>
        <v>7.1087899409127795</v>
      </c>
    </row>
    <row r="42" spans="1:61" ht="15">
      <c r="A42" s="422" t="s">
        <v>32</v>
      </c>
      <c r="B42" s="180" t="s">
        <v>38</v>
      </c>
      <c r="C42" s="427"/>
      <c r="D42" s="428"/>
      <c r="E42" s="428"/>
      <c r="F42" s="428"/>
      <c r="G42" s="428"/>
      <c r="H42" s="428"/>
      <c r="I42" s="428"/>
      <c r="J42" s="429"/>
      <c r="K42" s="358">
        <f>D20*'Wskaźniki makroekonomiczne'!$K$25*$C$27</f>
        <v>1.797648162045492</v>
      </c>
      <c r="L42" s="359">
        <f>K42*'Wskaźniki makroekonomiczne'!L$42</f>
        <v>1.9125727081116983</v>
      </c>
      <c r="M42" s="205">
        <f>L42*'Wskaźniki makroekonomiczne'!M$42</f>
        <v>1.9962313009062616</v>
      </c>
      <c r="N42" s="205">
        <f>M42*'Wskaźniki makroekonomiczne'!N$42</f>
        <v>2.023279067247798</v>
      </c>
      <c r="O42" s="205">
        <f>N42*'Wskaźniki makroekonomiczne'!O$42</f>
        <v>2.0597477870551373</v>
      </c>
      <c r="P42" s="205">
        <f>O42*'Wskaźniki makroekonomiczne'!P$42</f>
        <v>2.0883277358716001</v>
      </c>
      <c r="Q42" s="205">
        <f>P42*'Wskaźniki makroekonomiczne'!Q$42</f>
        <v>2.1164589523996211</v>
      </c>
      <c r="R42" s="205">
        <f>Q42*'Wskaźniki makroekonomiczne'!R$42</f>
        <v>2.2019292250674236</v>
      </c>
      <c r="S42" s="205">
        <f>R42*'Wskaźniki makroekonomiczne'!S$42</f>
        <v>2.2885531329574778</v>
      </c>
      <c r="T42" s="205">
        <f>S42*'Wskaźniki makroekonomiczne'!T$42</f>
        <v>2.3915639206323425</v>
      </c>
      <c r="U42" s="205">
        <f>T42*'Wskaźniki makroekonomiczne'!U$42</f>
        <v>2.4526873745532827</v>
      </c>
      <c r="V42" s="205">
        <f>U42*'Wskaźniki makroekonomiczne'!V$42</f>
        <v>2.6567128042310095</v>
      </c>
      <c r="W42" s="205">
        <f>V42*'Wskaźniki makroekonomiczne'!W$42</f>
        <v>2.7098359297475092</v>
      </c>
      <c r="X42" s="205">
        <f>W42*'Wskaźniki makroekonomiczne'!X$42</f>
        <v>2.75610032947497</v>
      </c>
      <c r="Y42" s="205">
        <f>X42*'Wskaźniki makroekonomiczne'!Y$42</f>
        <v>2.8006407200212147</v>
      </c>
      <c r="Z42" s="205">
        <f>Y42*'Wskaźniki makroekonomiczne'!Z$42</f>
        <v>2.8475641276807702</v>
      </c>
      <c r="AA42" s="205">
        <f>Z42*'Wskaźniki makroekonomiczne'!AA$42</f>
        <v>2.8941123772911221</v>
      </c>
      <c r="AB42" s="205">
        <f>AA42*'Wskaźniki makroekonomiczne'!AB$42</f>
        <v>2.9416935035651597</v>
      </c>
      <c r="AC42" s="205">
        <f>AB42*'Wskaźniki makroekonomiczne'!AC$42</f>
        <v>2.9888562679345507</v>
      </c>
      <c r="AD42" s="205">
        <f>AC42*'Wskaźniki makroekonomiczne'!AD$42</f>
        <v>3.035548336190681</v>
      </c>
      <c r="AE42" s="205">
        <f>AD42*'Wskaźniki makroekonomiczne'!AE$42</f>
        <v>3.0817147694549418</v>
      </c>
      <c r="AF42" s="205">
        <f>AE42*'Wskaźniki makroekonomiczne'!AF$42</f>
        <v>3.128888465555026</v>
      </c>
      <c r="AG42" s="205">
        <f>AF42*'Wskaźniki makroekonomiczne'!AG$42</f>
        <v>3.1755051521855804</v>
      </c>
      <c r="AH42" s="205">
        <f>AG42*'Wskaźniki makroekonomiczne'!AH$42</f>
        <v>3.2230900663515394</v>
      </c>
      <c r="AI42" s="205">
        <f>AH42*'Wskaźniki makroekonomiczne'!AI$42</f>
        <v>3.2700226705725033</v>
      </c>
      <c r="AJ42" s="205">
        <f>AI42*'Wskaźniki makroekonomiczne'!AJ$42</f>
        <v>3.316220835778481</v>
      </c>
      <c r="AK42" s="205">
        <f>AJ42*'Wskaźniki makroekonomiczne'!AK$42</f>
        <v>3.3616318878540583</v>
      </c>
      <c r="AL42" s="205">
        <f>AK42*'Wskaźniki makroekonomiczne'!AL$42</f>
        <v>3.4061775631246167</v>
      </c>
      <c r="AM42" s="205">
        <f>AL42*'Wskaźniki makroekonomiczne'!AM$42</f>
        <v>3.4497799018173638</v>
      </c>
      <c r="AN42" s="205">
        <f>AM42*'Wskaźniki makroekonomiczne'!AN$42</f>
        <v>3.4923585465657481</v>
      </c>
      <c r="AO42" s="205">
        <f>AN42*'Wskaźniki makroekonomiczne'!AO$42</f>
        <v>3.5356020973386402</v>
      </c>
      <c r="AP42" s="205">
        <f>AO42*'Wskaźniki makroekonomiczne'!AP$42</f>
        <v>3.5759381131893084</v>
      </c>
      <c r="AQ42" s="205">
        <f>AP42*'Wskaźniki makroekonomiczne'!AQ$42</f>
        <v>3.6168438367553808</v>
      </c>
      <c r="AR42" s="205">
        <f>AQ42*'Wskaźniki makroekonomiczne'!AR$42</f>
        <v>3.6583109468423562</v>
      </c>
      <c r="AS42" s="205">
        <f>AR42*'Wskaźniki makroekonomiczne'!AS$42</f>
        <v>3.6985109126496036</v>
      </c>
      <c r="AT42" s="205">
        <f>AS42*'Wskaźniki makroekonomiczne'!AT$42</f>
        <v>3.7373825440156767</v>
      </c>
      <c r="AU42" s="205">
        <f>AT42*'Wskaźniki makroekonomiczne'!AU$42</f>
        <v>3.7748662142924312</v>
      </c>
      <c r="AV42" s="205">
        <f>AU42*'Wskaźniki makroekonomiczne'!AV$42</f>
        <v>3.8128089485666061</v>
      </c>
      <c r="AW42" s="205">
        <f>AV42*'Wskaźniki makroekonomiczne'!AW$42</f>
        <v>3.8511972410867523</v>
      </c>
      <c r="AX42" s="205">
        <f>AW42*'Wskaźniki makroekonomiczne'!AX$42</f>
        <v>3.8900309216566149</v>
      </c>
      <c r="AY42" s="205">
        <f>AX42*'Wskaźniki makroekonomiczne'!AY$42</f>
        <v>3.9273435886260324</v>
      </c>
      <c r="AZ42" s="205">
        <f>AY42*'Wskaźniki makroekonomiczne'!AZ$42</f>
        <v>3.9646866349528289</v>
      </c>
      <c r="BA42" s="205">
        <f>AZ42*'Wskaźniki makroekonomiczne'!BA$42</f>
        <v>4.0023847566830115</v>
      </c>
      <c r="BB42" s="205">
        <f>BA42*'Wskaźniki makroekonomiczne'!BB$42</f>
        <v>4.0404413300419941</v>
      </c>
      <c r="BC42" s="205">
        <f>BB42*'Wskaźniki makroekonomiczne'!BC$42</f>
        <v>4.0788597633579462</v>
      </c>
      <c r="BD42" s="205">
        <f>BC42*'Wskaźniki makroekonomiczne'!BD$42</f>
        <v>4.1176434973670375</v>
      </c>
      <c r="BE42" s="205">
        <f>BD42*'Wskaźniki makroekonomiczne'!BE$42</f>
        <v>4.1588650136644283</v>
      </c>
      <c r="BF42" s="205">
        <f>BE42*'Wskaźniki makroekonomiczne'!BF$42</f>
        <v>4.2004991964315961</v>
      </c>
      <c r="BG42" s="205">
        <f>BF42*'Wskaźniki makroekonomiczne'!BG$42</f>
        <v>4.242550176851247</v>
      </c>
      <c r="BH42" s="205">
        <f>BG42*'Wskaźniki makroekonomiczne'!BH$42</f>
        <v>4.2871538979449548</v>
      </c>
      <c r="BI42" s="205">
        <f>BH42*'Wskaźniki makroekonomiczne'!BI$42</f>
        <v>4.3322265567889486</v>
      </c>
    </row>
    <row r="43" spans="1:61" ht="15">
      <c r="A43" s="433"/>
      <c r="B43" s="182" t="s">
        <v>40</v>
      </c>
      <c r="C43" s="430"/>
      <c r="D43" s="431"/>
      <c r="E43" s="431"/>
      <c r="F43" s="431"/>
      <c r="G43" s="431"/>
      <c r="H43" s="431"/>
      <c r="I43" s="431"/>
      <c r="J43" s="432"/>
      <c r="K43" s="360">
        <f>D21*'Wskaźniki makroekonomiczne'!$K$25*$C$27</f>
        <v>2.4513384027893075</v>
      </c>
      <c r="L43" s="361">
        <f>K43*'Wskaźniki makroekonomiczne'!L$42</f>
        <v>2.6080536928795888</v>
      </c>
      <c r="M43" s="206">
        <f>L43*'Wskaźniki makroekonomiczne'!M$42</f>
        <v>2.7221335921449024</v>
      </c>
      <c r="N43" s="206">
        <f>M43*'Wskaźniki makroekonomiczne'!N$42</f>
        <v>2.759016909883361</v>
      </c>
      <c r="O43" s="206">
        <f>N43*'Wskaźniki makroekonomiczne'!O$42</f>
        <v>2.8087469823479143</v>
      </c>
      <c r="P43" s="206">
        <f>O43*'Wskaźniki makroekonomiczne'!P$42</f>
        <v>2.8477196398249087</v>
      </c>
      <c r="Q43" s="206">
        <f>P43*'Wskaźniki makroekonomiczne'!Q$42</f>
        <v>2.8860803896358465</v>
      </c>
      <c r="R43" s="206">
        <f>Q43*'Wskaźniki makroekonomiczne'!R$42</f>
        <v>3.0026307614555772</v>
      </c>
      <c r="S43" s="206">
        <f>R43*'Wskaźniki makroekonomiczne'!S$42</f>
        <v>3.1207542722147421</v>
      </c>
      <c r="T43" s="206">
        <f>S43*'Wskaźniki makroekonomiczne'!T$42</f>
        <v>3.2612235281350124</v>
      </c>
      <c r="U43" s="206">
        <f>T43*'Wskaźniki makroekonomiczne'!U$42</f>
        <v>3.3445736925726579</v>
      </c>
      <c r="V43" s="206">
        <f>U43*'Wskaźniki makroekonomiczne'!V$42</f>
        <v>3.6227901875877402</v>
      </c>
      <c r="W43" s="206">
        <f>V43*'Wskaźniki makroekonomiczne'!W$42</f>
        <v>3.6952308132920577</v>
      </c>
      <c r="X43" s="206">
        <f>W43*'Wskaźniki makroekonomiczne'!X$42</f>
        <v>3.7583186311022314</v>
      </c>
      <c r="Y43" s="206">
        <f>X43*'Wskaźniki makroekonomiczne'!Y$42</f>
        <v>3.8190555273016562</v>
      </c>
      <c r="Z43" s="206">
        <f>Y43*'Wskaźniki makroekonomiczne'!Z$42</f>
        <v>3.8830419922919592</v>
      </c>
      <c r="AA43" s="206">
        <f>Z43*'Wskaźniki makroekonomiczne'!AA$42</f>
        <v>3.9465168781242577</v>
      </c>
      <c r="AB43" s="206">
        <f>AA43*'Wskaźniki makroekonomiczne'!AB$42</f>
        <v>4.0114002321343092</v>
      </c>
      <c r="AC43" s="206">
        <f>AB43*'Wskaźniki makroekonomiczne'!AC$42</f>
        <v>4.0757130926380247</v>
      </c>
      <c r="AD43" s="206">
        <f>AC43*'Wskaźniki makroekonomiczne'!AD$42</f>
        <v>4.1393840948054752</v>
      </c>
      <c r="AE43" s="206">
        <f>AD43*'Wskaźniki makroekonomiczne'!AE$42</f>
        <v>4.2023383219840129</v>
      </c>
      <c r="AF43" s="206">
        <f>AE43*'Wskaźniki makroekonomiczne'!AF$42</f>
        <v>4.2666660893932189</v>
      </c>
      <c r="AG43" s="206">
        <f>AF43*'Wskaźniki makroekonomiczne'!AG$42</f>
        <v>4.3302342984348838</v>
      </c>
      <c r="AH43" s="206">
        <f>AG43*'Wskaźniki makroekonomiczne'!AH$42</f>
        <v>4.3951228177521005</v>
      </c>
      <c r="AI43" s="206">
        <f>AH43*'Wskaźniki makroekonomiczne'!AI$42</f>
        <v>4.4591218235079602</v>
      </c>
      <c r="AJ43" s="206">
        <f>AI43*'Wskaźniki makroekonomiczne'!AJ$42</f>
        <v>4.5221193215161115</v>
      </c>
      <c r="AK43" s="206">
        <f>AJ43*'Wskaźniki makroekonomiczne'!AK$42</f>
        <v>4.5840434834373527</v>
      </c>
      <c r="AL43" s="206">
        <f>AK43*'Wskaźniki makroekonomiczne'!AL$42</f>
        <v>4.6447875860790235</v>
      </c>
      <c r="AM43" s="206">
        <f>AL43*'Wskaźniki makroekonomiczne'!AM$42</f>
        <v>4.7042453206600419</v>
      </c>
      <c r="AN43" s="206">
        <f>AM43*'Wskaźniki makroekonomiczne'!AN$42</f>
        <v>4.7623071089532933</v>
      </c>
      <c r="AO43" s="206">
        <f>AN43*'Wskaźniki makroekonomiczne'!AO$42</f>
        <v>4.8212755872799642</v>
      </c>
      <c r="AP43" s="206">
        <f>AO43*'Wskaźniki makroekonomiczne'!AP$42</f>
        <v>4.8762792452581483</v>
      </c>
      <c r="AQ43" s="206">
        <f>AP43*'Wskaźniki makroekonomiczne'!AQ$42</f>
        <v>4.932059777393702</v>
      </c>
      <c r="AR43" s="206">
        <f>AQ43*'Wskaźniki makroekonomiczne'!AR$42</f>
        <v>4.988605836603214</v>
      </c>
      <c r="AS43" s="206">
        <f>AR43*'Wskaźniki makroekonomiczne'!AS$42</f>
        <v>5.0434239717949145</v>
      </c>
      <c r="AT43" s="206">
        <f>AS43*'Wskaźniki makroekonomiczne'!AT$42</f>
        <v>5.0964307418395594</v>
      </c>
      <c r="AU43" s="206">
        <f>AT43*'Wskaźniki makroekonomiczne'!AU$42</f>
        <v>5.1475448376714974</v>
      </c>
      <c r="AV43" s="206">
        <f>AU43*'Wskaźniki makroekonomiczne'!AV$42</f>
        <v>5.1992849298635546</v>
      </c>
      <c r="AW43" s="206">
        <f>AV43*'Wskaźniki makroekonomiczne'!AW$42</f>
        <v>5.2516326014819361</v>
      </c>
      <c r="AX43" s="206">
        <f>AW43*'Wskaźniki makroekonomiczne'!AX$42</f>
        <v>5.3045876204408398</v>
      </c>
      <c r="AY43" s="206">
        <f>AX43*'Wskaźniki makroekonomiczne'!AY$42</f>
        <v>5.3554685299445914</v>
      </c>
      <c r="AZ43" s="206">
        <f>AY43*'Wskaźniki makroekonomiczne'!AZ$42</f>
        <v>5.4063908658447684</v>
      </c>
      <c r="BA43" s="206">
        <f>AZ43*'Wskaźniki makroekonomiczne'!BA$42</f>
        <v>5.4577973954768346</v>
      </c>
      <c r="BB43" s="206">
        <f>BA43*'Wskaźniki makroekonomiczne'!BB$42</f>
        <v>5.5096927227845391</v>
      </c>
      <c r="BC43" s="206">
        <f>BB43*'Wskaźniki makroekonomiczne'!BC$42</f>
        <v>5.5620814954881101</v>
      </c>
      <c r="BD43" s="206">
        <f>BC43*'Wskaźniki makroekonomiczne'!BD$42</f>
        <v>5.6149684055005071</v>
      </c>
      <c r="BE43" s="206">
        <f>BD43*'Wskaźniki makroekonomiczne'!BE$42</f>
        <v>5.6711795640878586</v>
      </c>
      <c r="BF43" s="206">
        <f>BE43*'Wskaźniki makroekonomiczne'!BF$42</f>
        <v>5.7279534496794504</v>
      </c>
      <c r="BG43" s="206">
        <f>BF43*'Wskaźniki makroekonomiczne'!BG$42</f>
        <v>5.7852956957062469</v>
      </c>
      <c r="BH43" s="206">
        <f>BG43*'Wskaźniki makroekonomiczne'!BH$42</f>
        <v>5.8461189517431214</v>
      </c>
      <c r="BI43" s="206">
        <f>BH43*'Wskaźniki makroekonomiczne'!BI$42</f>
        <v>5.9075816683485671</v>
      </c>
    </row>
    <row r="44" spans="1:61" ht="15">
      <c r="A44" s="423"/>
      <c r="B44" s="179" t="s">
        <v>41</v>
      </c>
      <c r="C44" s="424"/>
      <c r="D44" s="425"/>
      <c r="E44" s="425"/>
      <c r="F44" s="425"/>
      <c r="G44" s="425"/>
      <c r="H44" s="425"/>
      <c r="I44" s="425"/>
      <c r="J44" s="426"/>
      <c r="K44" s="362">
        <f>D22*'Wskaźniki makroekonomiczne'!$K$25*$C$27</f>
        <v>2.2470602025568653</v>
      </c>
      <c r="L44" s="363">
        <f>K44*'Wskaźniki makroekonomiczne'!L$42</f>
        <v>2.3907158851396231</v>
      </c>
      <c r="M44" s="111">
        <f>L44*'Wskaźniki makroekonomiczne'!M$42</f>
        <v>2.4952891261328269</v>
      </c>
      <c r="N44" s="111">
        <f>M44*'Wskaźniki makroekonomiczne'!N$42</f>
        <v>2.5290988340597473</v>
      </c>
      <c r="O44" s="111">
        <f>N44*'Wskaźniki makroekonomiczne'!O$42</f>
        <v>2.5746847338189212</v>
      </c>
      <c r="P44" s="111">
        <f>O44*'Wskaźniki makroekonomiczne'!P$42</f>
        <v>2.6104096698394996</v>
      </c>
      <c r="Q44" s="111">
        <f>P44*'Wskaźniki makroekonomiczne'!Q$42</f>
        <v>2.6455736904995262</v>
      </c>
      <c r="R44" s="111">
        <f>Q44*'Wskaźniki makroekonomiczne'!R$42</f>
        <v>2.7524115313342796</v>
      </c>
      <c r="S44" s="111">
        <f>R44*'Wskaźniki makroekonomiczne'!S$42</f>
        <v>2.8606914161968473</v>
      </c>
      <c r="T44" s="111">
        <f>S44*'Wskaźniki makroekonomiczne'!T$42</f>
        <v>2.9894549007904283</v>
      </c>
      <c r="U44" s="111">
        <f>T44*'Wskaźniki makroekonomiczne'!U$42</f>
        <v>3.0658592181916036</v>
      </c>
      <c r="V44" s="111">
        <f>U44*'Wskaźniki makroekonomiczne'!V$42</f>
        <v>3.3208910052887624</v>
      </c>
      <c r="W44" s="111">
        <f>V44*'Wskaźniki makroekonomiczne'!W$42</f>
        <v>3.3872949121843869</v>
      </c>
      <c r="X44" s="111">
        <f>W44*'Wskaźniki makroekonomiczne'!X$42</f>
        <v>3.4451254118437129</v>
      </c>
      <c r="Y44" s="111">
        <f>X44*'Wskaźniki makroekonomiczne'!Y$42</f>
        <v>3.500800900026519</v>
      </c>
      <c r="Z44" s="111">
        <f>Y44*'Wskaźniki makroekonomiczne'!Z$42</f>
        <v>3.5594551596009634</v>
      </c>
      <c r="AA44" s="111">
        <f>Z44*'Wskaźniki makroekonomiczne'!AA$42</f>
        <v>3.6176404716139037</v>
      </c>
      <c r="AB44" s="111">
        <f>AA44*'Wskaźniki makroekonomiczne'!AB$42</f>
        <v>3.6771168794564506</v>
      </c>
      <c r="AC44" s="111">
        <f>AB44*'Wskaźniki makroekonomiczne'!AC$42</f>
        <v>3.7360703349181894</v>
      </c>
      <c r="AD44" s="111">
        <f>AC44*'Wskaźniki makroekonomiczne'!AD$42</f>
        <v>3.7944354202383521</v>
      </c>
      <c r="AE44" s="111">
        <f>AD44*'Wskaźniki makroekonomiczne'!AE$42</f>
        <v>3.8521434618186783</v>
      </c>
      <c r="AF44" s="111">
        <f>AE44*'Wskaźniki makroekonomiczne'!AF$42</f>
        <v>3.9111105819437837</v>
      </c>
      <c r="AG44" s="111">
        <f>AF44*'Wskaźniki makroekonomiczne'!AG$42</f>
        <v>3.9693814402319765</v>
      </c>
      <c r="AH44" s="111">
        <f>AG44*'Wskaźniki makroekonomiczne'!AH$42</f>
        <v>4.0288625829394249</v>
      </c>
      <c r="AI44" s="111">
        <f>AH44*'Wskaźniki makroekonomiczne'!AI$42</f>
        <v>4.0875283382156296</v>
      </c>
      <c r="AJ44" s="111">
        <f>AI44*'Wskaźniki makroekonomiczne'!AJ$42</f>
        <v>4.1452760447231016</v>
      </c>
      <c r="AK44" s="111">
        <f>AJ44*'Wskaźniki makroekonomiczne'!AK$42</f>
        <v>4.2020398598175728</v>
      </c>
      <c r="AL44" s="111">
        <f>AK44*'Wskaźniki makroekonomiczne'!AL$42</f>
        <v>4.2577219539057714</v>
      </c>
      <c r="AM44" s="111">
        <f>AL44*'Wskaźniki makroekonomiczne'!AM$42</f>
        <v>4.3122248772717047</v>
      </c>
      <c r="AN44" s="111">
        <f>AM44*'Wskaźniki makroekonomiczne'!AN$42</f>
        <v>4.3654481832071852</v>
      </c>
      <c r="AO44" s="111">
        <f>AN44*'Wskaźniki makroekonomiczne'!AO$42</f>
        <v>4.4195026216733</v>
      </c>
      <c r="AP44" s="111">
        <f>AO44*'Wskaźniki makroekonomiczne'!AP$42</f>
        <v>4.4699226414866358</v>
      </c>
      <c r="AQ44" s="111">
        <f>AP44*'Wskaźniki makroekonomiczne'!AQ$42</f>
        <v>4.5210547959442264</v>
      </c>
      <c r="AR44" s="111">
        <f>AQ44*'Wskaźniki makroekonomiczne'!AR$42</f>
        <v>4.5728886835529456</v>
      </c>
      <c r="AS44" s="111">
        <f>AR44*'Wskaźniki makroekonomiczne'!AS$42</f>
        <v>4.6231386408120052</v>
      </c>
      <c r="AT44" s="111">
        <f>AS44*'Wskaźniki makroekonomiczne'!AT$42</f>
        <v>4.6717281800195964</v>
      </c>
      <c r="AU44" s="111">
        <f>AT44*'Wskaźniki makroekonomiczne'!AU$42</f>
        <v>4.7185827678655397</v>
      </c>
      <c r="AV44" s="111">
        <f>AU44*'Wskaźniki makroekonomiczne'!AV$42</f>
        <v>4.7660111857082583</v>
      </c>
      <c r="AW44" s="111">
        <f>AV44*'Wskaźniki makroekonomiczne'!AW$42</f>
        <v>4.8139965513584411</v>
      </c>
      <c r="AX44" s="111">
        <f>AW44*'Wskaźniki makroekonomiczne'!AX$42</f>
        <v>4.8625386520707687</v>
      </c>
      <c r="AY44" s="111">
        <f>AX44*'Wskaźniki makroekonomiczne'!AY$42</f>
        <v>4.9091794857825404</v>
      </c>
      <c r="AZ44" s="111">
        <f>AY44*'Wskaźniki makroekonomiczne'!AZ$42</f>
        <v>4.955858293691036</v>
      </c>
      <c r="BA44" s="111">
        <f>AZ44*'Wskaźniki makroekonomiczne'!BA$42</f>
        <v>5.0029809458537642</v>
      </c>
      <c r="BB44" s="111">
        <f>BA44*'Wskaźniki makroekonomiczne'!BB$42</f>
        <v>5.0505516625524933</v>
      </c>
      <c r="BC44" s="111">
        <f>BB44*'Wskaźniki makroekonomiczne'!BC$42</f>
        <v>5.0985747041974339</v>
      </c>
      <c r="BD44" s="111">
        <f>BC44*'Wskaźniki makroekonomiczne'!BD$42</f>
        <v>5.1470543717087978</v>
      </c>
      <c r="BE44" s="111">
        <f>BD44*'Wskaźniki makroekonomiczne'!BE$42</f>
        <v>5.1985812670805363</v>
      </c>
      <c r="BF44" s="111">
        <f>BE44*'Wskaźniki makroekonomiczne'!BF$42</f>
        <v>5.2506239955394953</v>
      </c>
      <c r="BG44" s="111">
        <f>BF44*'Wskaźniki makroekonomiczne'!BG$42</f>
        <v>5.3031877210640586</v>
      </c>
      <c r="BH44" s="111">
        <f>BG44*'Wskaźniki makroekonomiczne'!BH$42</f>
        <v>5.3589423724311933</v>
      </c>
      <c r="BI44" s="111">
        <f>BH44*'Wskaźniki makroekonomiczne'!BI$42</f>
        <v>5.4152831959861851</v>
      </c>
    </row>
    <row r="45" spans="1:61" s="112" customFormat="1" ht="15">
      <c r="A45" s="422" t="s">
        <v>33</v>
      </c>
      <c r="B45" s="180" t="s">
        <v>38</v>
      </c>
      <c r="C45" s="427"/>
      <c r="D45" s="428"/>
      <c r="E45" s="428"/>
      <c r="F45" s="428"/>
      <c r="G45" s="428"/>
      <c r="H45" s="428"/>
      <c r="I45" s="428"/>
      <c r="J45" s="429"/>
      <c r="K45" s="358" t="str">
        <f>E20</f>
        <v>n/a</v>
      </c>
      <c r="L45" s="359" t="str">
        <f>K45</f>
        <v>n/a</v>
      </c>
      <c r="M45" s="205" t="str">
        <f t="shared" ref="M45:AU45" si="4">L45</f>
        <v>n/a</v>
      </c>
      <c r="N45" s="205" t="str">
        <f t="shared" si="4"/>
        <v>n/a</v>
      </c>
      <c r="O45" s="205" t="str">
        <f t="shared" si="4"/>
        <v>n/a</v>
      </c>
      <c r="P45" s="205" t="str">
        <f t="shared" si="4"/>
        <v>n/a</v>
      </c>
      <c r="Q45" s="205" t="str">
        <f t="shared" si="4"/>
        <v>n/a</v>
      </c>
      <c r="R45" s="205" t="str">
        <f t="shared" si="4"/>
        <v>n/a</v>
      </c>
      <c r="S45" s="205" t="str">
        <f t="shared" si="4"/>
        <v>n/a</v>
      </c>
      <c r="T45" s="205" t="str">
        <f t="shared" si="4"/>
        <v>n/a</v>
      </c>
      <c r="U45" s="205" t="str">
        <f t="shared" si="4"/>
        <v>n/a</v>
      </c>
      <c r="V45" s="205" t="str">
        <f t="shared" si="4"/>
        <v>n/a</v>
      </c>
      <c r="W45" s="205" t="str">
        <f t="shared" si="4"/>
        <v>n/a</v>
      </c>
      <c r="X45" s="205" t="str">
        <f t="shared" si="4"/>
        <v>n/a</v>
      </c>
      <c r="Y45" s="205" t="str">
        <f t="shared" si="4"/>
        <v>n/a</v>
      </c>
      <c r="Z45" s="205" t="str">
        <f t="shared" si="4"/>
        <v>n/a</v>
      </c>
      <c r="AA45" s="205" t="str">
        <f t="shared" si="4"/>
        <v>n/a</v>
      </c>
      <c r="AB45" s="205" t="str">
        <f t="shared" si="4"/>
        <v>n/a</v>
      </c>
      <c r="AC45" s="205" t="str">
        <f t="shared" si="4"/>
        <v>n/a</v>
      </c>
      <c r="AD45" s="205" t="str">
        <f t="shared" si="4"/>
        <v>n/a</v>
      </c>
      <c r="AE45" s="205" t="str">
        <f t="shared" si="4"/>
        <v>n/a</v>
      </c>
      <c r="AF45" s="205" t="str">
        <f t="shared" si="4"/>
        <v>n/a</v>
      </c>
      <c r="AG45" s="205" t="str">
        <f t="shared" si="4"/>
        <v>n/a</v>
      </c>
      <c r="AH45" s="205" t="str">
        <f t="shared" si="4"/>
        <v>n/a</v>
      </c>
      <c r="AI45" s="205" t="str">
        <f t="shared" si="4"/>
        <v>n/a</v>
      </c>
      <c r="AJ45" s="205" t="str">
        <f t="shared" si="4"/>
        <v>n/a</v>
      </c>
      <c r="AK45" s="205" t="str">
        <f t="shared" si="4"/>
        <v>n/a</v>
      </c>
      <c r="AL45" s="205" t="str">
        <f t="shared" si="4"/>
        <v>n/a</v>
      </c>
      <c r="AM45" s="205" t="str">
        <f t="shared" si="4"/>
        <v>n/a</v>
      </c>
      <c r="AN45" s="205" t="str">
        <f t="shared" si="4"/>
        <v>n/a</v>
      </c>
      <c r="AO45" s="205" t="str">
        <f t="shared" si="4"/>
        <v>n/a</v>
      </c>
      <c r="AP45" s="205" t="str">
        <f t="shared" si="4"/>
        <v>n/a</v>
      </c>
      <c r="AQ45" s="205" t="str">
        <f t="shared" si="4"/>
        <v>n/a</v>
      </c>
      <c r="AR45" s="205" t="str">
        <f t="shared" si="4"/>
        <v>n/a</v>
      </c>
      <c r="AS45" s="205" t="str">
        <f t="shared" si="4"/>
        <v>n/a</v>
      </c>
      <c r="AT45" s="205" t="str">
        <f t="shared" si="4"/>
        <v>n/a</v>
      </c>
      <c r="AU45" s="205" t="str">
        <f t="shared" si="4"/>
        <v>n/a</v>
      </c>
      <c r="AV45" s="205" t="str">
        <f t="shared" ref="AV45" si="5">AU45</f>
        <v>n/a</v>
      </c>
      <c r="AW45" s="205" t="str">
        <f t="shared" ref="AW45" si="6">AV45</f>
        <v>n/a</v>
      </c>
      <c r="AX45" s="205" t="str">
        <f t="shared" ref="AX45" si="7">AW45</f>
        <v>n/a</v>
      </c>
      <c r="AY45" s="205" t="str">
        <f t="shared" ref="AY45" si="8">AX45</f>
        <v>n/a</v>
      </c>
      <c r="AZ45" s="205" t="str">
        <f t="shared" ref="AZ45" si="9">AY45</f>
        <v>n/a</v>
      </c>
      <c r="BA45" s="205" t="str">
        <f t="shared" ref="BA45" si="10">AZ45</f>
        <v>n/a</v>
      </c>
      <c r="BB45" s="205" t="str">
        <f t="shared" ref="BB45" si="11">BA45</f>
        <v>n/a</v>
      </c>
      <c r="BC45" s="205" t="str">
        <f t="shared" ref="BC45" si="12">BB45</f>
        <v>n/a</v>
      </c>
      <c r="BD45" s="205" t="str">
        <f t="shared" ref="BD45" si="13">BC45</f>
        <v>n/a</v>
      </c>
      <c r="BE45" s="205" t="str">
        <f t="shared" ref="BE45" si="14">BD45</f>
        <v>n/a</v>
      </c>
      <c r="BF45" s="205" t="str">
        <f t="shared" ref="BF45" si="15">BE45</f>
        <v>n/a</v>
      </c>
      <c r="BG45" s="205" t="str">
        <f t="shared" ref="BG45" si="16">BF45</f>
        <v>n/a</v>
      </c>
      <c r="BH45" s="205" t="str">
        <f t="shared" ref="BH45" si="17">BG45</f>
        <v>n/a</v>
      </c>
      <c r="BI45" s="205" t="str">
        <f t="shared" ref="BI45" si="18">BH45</f>
        <v>n/a</v>
      </c>
    </row>
    <row r="46" spans="1:61" ht="15">
      <c r="A46" s="433"/>
      <c r="B46" s="182" t="s">
        <v>40</v>
      </c>
      <c r="C46" s="430"/>
      <c r="D46" s="431"/>
      <c r="E46" s="431"/>
      <c r="F46" s="431"/>
      <c r="G46" s="431"/>
      <c r="H46" s="431"/>
      <c r="I46" s="431"/>
      <c r="J46" s="432"/>
      <c r="K46" s="360">
        <f>E21*'Wskaźniki makroekonomiczne'!$K$25*$C$27</f>
        <v>420.47262881177704</v>
      </c>
      <c r="L46" s="361">
        <f>K46*'Wskaźniki makroekonomiczne'!L$42</f>
        <v>447.35365426476278</v>
      </c>
      <c r="M46" s="206">
        <f>L46*'Wskaźniki makroekonomiczne'!M$42</f>
        <v>466.92152587485475</v>
      </c>
      <c r="N46" s="206">
        <f>M46*'Wskaźniki makroekonomiczne'!N$42</f>
        <v>473.24803940360425</v>
      </c>
      <c r="O46" s="206">
        <f>N46*'Wskaźniki makroekonomiczne'!O$42</f>
        <v>481.77812822217697</v>
      </c>
      <c r="P46" s="206">
        <f>O46*'Wskaźniki makroekonomiczne'!P$42</f>
        <v>488.46302155330034</v>
      </c>
      <c r="Q46" s="206">
        <f>P46*'Wskaźniki makroekonomiczne'!Q$42</f>
        <v>495.04295572225982</v>
      </c>
      <c r="R46" s="206">
        <f>Q46*'Wskaźniki makroekonomiczne'!R$42</f>
        <v>515.03458199967201</v>
      </c>
      <c r="S46" s="206">
        <f>R46*'Wskaźniki makroekonomiczne'!S$42</f>
        <v>535.29604530350105</v>
      </c>
      <c r="T46" s="206">
        <f>S46*'Wskaźniki makroekonomiczne'!T$42</f>
        <v>559.390424617603</v>
      </c>
      <c r="U46" s="206">
        <f>T46*'Wskaźniki makroekonomiczne'!U$42</f>
        <v>573.68729310100468</v>
      </c>
      <c r="V46" s="206">
        <f>U46*'Wskaźniki makroekonomiczne'!V$42</f>
        <v>621.40915023206401</v>
      </c>
      <c r="W46" s="206">
        <f>V46*'Wskaźniki makroekonomiczne'!W$42</f>
        <v>633.83472977995734</v>
      </c>
      <c r="X46" s="206">
        <f>W46*'Wskaźniki makroekonomiczne'!X$42</f>
        <v>644.6560429737857</v>
      </c>
      <c r="Y46" s="206">
        <f>X46*'Wskaźniki makroekonomiczne'!Y$42</f>
        <v>655.07410780799262</v>
      </c>
      <c r="Z46" s="206">
        <f>Y46*'Wskaźniki makroekonomiczne'!Z$42</f>
        <v>666.04956395563488</v>
      </c>
      <c r="AA46" s="206">
        <f>Z46*'Wskaźniki makroekonomiczne'!AA$42</f>
        <v>676.93727006714721</v>
      </c>
      <c r="AB46" s="206">
        <f>AA46*'Wskaźniki makroekonomiczne'!AB$42</f>
        <v>688.06656759526015</v>
      </c>
      <c r="AC46" s="206">
        <f>AB46*'Wskaźniki makroekonomiczne'!AC$42</f>
        <v>699.09800963999464</v>
      </c>
      <c r="AD46" s="206">
        <f>AC46*'Wskaźniki makroekonomiczne'!AD$42</f>
        <v>710.01935515066145</v>
      </c>
      <c r="AE46" s="206">
        <f>AD46*'Wskaźniki makroekonomiczne'!AE$42</f>
        <v>720.81775384031334</v>
      </c>
      <c r="AF46" s="206">
        <f>AE46*'Wskaźniki makroekonomiczne'!AF$42</f>
        <v>731.85175283342016</v>
      </c>
      <c r="AG46" s="206">
        <f>AF46*'Wskaźniki makroekonomiczne'!AG$42</f>
        <v>742.75546646765019</v>
      </c>
      <c r="AH46" s="206">
        <f>AG46*'Wskaźniki makroekonomiczne'!AH$42</f>
        <v>753.88564998942286</v>
      </c>
      <c r="AI46" s="206">
        <f>AH46*'Wskaźniki makroekonomiczne'!AI$42</f>
        <v>764.86325722671268</v>
      </c>
      <c r="AJ46" s="206">
        <f>AI46*'Wskaźniki makroekonomiczne'!AJ$42</f>
        <v>775.66907806561085</v>
      </c>
      <c r="AK46" s="206">
        <f>AJ46*'Wskaźniki makroekonomiczne'!AK$42</f>
        <v>786.29079195071267</v>
      </c>
      <c r="AL46" s="206">
        <f>AK46*'Wskaźniki makroekonomiczne'!AL$42</f>
        <v>796.71009288994367</v>
      </c>
      <c r="AM46" s="206">
        <f>AL46*'Wskaźniki makroekonomiczne'!AM$42</f>
        <v>806.90874597432673</v>
      </c>
      <c r="AN46" s="206">
        <f>AM46*'Wskaźniki makroekonomiczne'!AN$42</f>
        <v>816.86795549407191</v>
      </c>
      <c r="AO46" s="206">
        <f>AN46*'Wskaźniki makroekonomiczne'!AO$42</f>
        <v>826.98268754038281</v>
      </c>
      <c r="AP46" s="206">
        <f>AO46*'Wskaźniki makroekonomiczne'!AP$42</f>
        <v>836.41734276302975</v>
      </c>
      <c r="AQ46" s="206">
        <f>AP46*'Wskaźniki makroekonomiczne'!AQ$42</f>
        <v>845.98525348350313</v>
      </c>
      <c r="AR46" s="206">
        <f>AQ46*'Wskaźniki makroekonomiczne'!AR$42</f>
        <v>855.68447336180145</v>
      </c>
      <c r="AS46" s="206">
        <f>AR46*'Wskaźniki makroekonomiczne'!AS$42</f>
        <v>865.08730627315572</v>
      </c>
      <c r="AT46" s="206">
        <f>AS46*'Wskaźniki makroekonomiczne'!AT$42</f>
        <v>874.17943974609136</v>
      </c>
      <c r="AU46" s="206">
        <f>AT46*'Wskaźniki makroekonomiczne'!AU$42</f>
        <v>882.9469270172641</v>
      </c>
      <c r="AV46" s="206">
        <f>AU46*'Wskaźniki makroekonomiczne'!AV$42</f>
        <v>891.82179005298497</v>
      </c>
      <c r="AW46" s="206">
        <f>AV46*'Wskaźniki makroekonomiczne'!AW$42</f>
        <v>900.80086983752676</v>
      </c>
      <c r="AX46" s="206">
        <f>AW46*'Wskaźniki makroekonomiczne'!AX$42</f>
        <v>909.8841265617275</v>
      </c>
      <c r="AY46" s="206">
        <f>AX46*'Wskaźniki makroekonomiczne'!AY$42</f>
        <v>918.61161590021823</v>
      </c>
      <c r="AZ46" s="206">
        <f>AY46*'Wskaźniki makroekonomiczne'!AZ$42</f>
        <v>927.34621101642915</v>
      </c>
      <c r="BA46" s="206">
        <f>AZ46*'Wskaźniki makroekonomiczne'!BA$42</f>
        <v>936.16385880748498</v>
      </c>
      <c r="BB46" s="206">
        <f>BA46*'Wskaźniki makroekonomiczne'!BB$42</f>
        <v>945.06534897762594</v>
      </c>
      <c r="BC46" s="206">
        <f>BB46*'Wskaźniki makroekonomiczne'!BC$42</f>
        <v>954.05147873997464</v>
      </c>
      <c r="BD46" s="206">
        <f>BC46*'Wskaźniki makroekonomiczne'!BD$42</f>
        <v>963.12305288793448</v>
      </c>
      <c r="BE46" s="206">
        <f>BD46*'Wskaźniki makroekonomiczne'!BE$42</f>
        <v>972.76482800673716</v>
      </c>
      <c r="BF46" s="206">
        <f>BE46*'Wskaźniki makroekonomiczne'!BF$42</f>
        <v>982.50312643807274</v>
      </c>
      <c r="BG46" s="206">
        <f>BF46*'Wskaźniki makroekonomiczne'!BG$42</f>
        <v>992.33891447183578</v>
      </c>
      <c r="BH46" s="206">
        <f>BG46*'Wskaźniki makroekonomiczne'!BH$42</f>
        <v>1002.7717924170497</v>
      </c>
      <c r="BI46" s="206">
        <f>BH46*'Wskaźniki makroekonomiczne'!BI$42</f>
        <v>1013.3143556125671</v>
      </c>
    </row>
    <row r="47" spans="1:61" ht="15">
      <c r="A47" s="423"/>
      <c r="B47" s="179" t="s">
        <v>41</v>
      </c>
      <c r="C47" s="424"/>
      <c r="D47" s="425"/>
      <c r="E47" s="425"/>
      <c r="F47" s="425"/>
      <c r="G47" s="425"/>
      <c r="H47" s="425"/>
      <c r="I47" s="425"/>
      <c r="J47" s="426"/>
      <c r="K47" s="362">
        <f>E22*'Wskaźniki makroekonomiczne'!$K$25*$C$27</f>
        <v>420.47262881177704</v>
      </c>
      <c r="L47" s="363">
        <f>K47*'Wskaźniki makroekonomiczne'!L$42</f>
        <v>447.35365426476278</v>
      </c>
      <c r="M47" s="111">
        <f>L47*'Wskaźniki makroekonomiczne'!M$42</f>
        <v>466.92152587485475</v>
      </c>
      <c r="N47" s="111">
        <f>M47*'Wskaźniki makroekonomiczne'!N$42</f>
        <v>473.24803940360425</v>
      </c>
      <c r="O47" s="111">
        <f>N47*'Wskaźniki makroekonomiczne'!O$42</f>
        <v>481.77812822217697</v>
      </c>
      <c r="P47" s="111">
        <f>O47*'Wskaźniki makroekonomiczne'!P$42</f>
        <v>488.46302155330034</v>
      </c>
      <c r="Q47" s="111">
        <f>P47*'Wskaźniki makroekonomiczne'!Q$42</f>
        <v>495.04295572225982</v>
      </c>
      <c r="R47" s="111">
        <f>Q47*'Wskaźniki makroekonomiczne'!R$42</f>
        <v>515.03458199967201</v>
      </c>
      <c r="S47" s="111">
        <f>R47*'Wskaźniki makroekonomiczne'!S$42</f>
        <v>535.29604530350105</v>
      </c>
      <c r="T47" s="111">
        <f>S47*'Wskaźniki makroekonomiczne'!T$42</f>
        <v>559.390424617603</v>
      </c>
      <c r="U47" s="111">
        <f>T47*'Wskaźniki makroekonomiczne'!U$42</f>
        <v>573.68729310100468</v>
      </c>
      <c r="V47" s="111">
        <f>U47*'Wskaźniki makroekonomiczne'!V$42</f>
        <v>621.40915023206401</v>
      </c>
      <c r="W47" s="111">
        <f>V47*'Wskaźniki makroekonomiczne'!W$42</f>
        <v>633.83472977995734</v>
      </c>
      <c r="X47" s="111">
        <f>W47*'Wskaźniki makroekonomiczne'!X$42</f>
        <v>644.6560429737857</v>
      </c>
      <c r="Y47" s="111">
        <f>X47*'Wskaźniki makroekonomiczne'!Y$42</f>
        <v>655.07410780799262</v>
      </c>
      <c r="Z47" s="111">
        <f>Y47*'Wskaźniki makroekonomiczne'!Z$42</f>
        <v>666.04956395563488</v>
      </c>
      <c r="AA47" s="111">
        <f>Z47*'Wskaźniki makroekonomiczne'!AA$42</f>
        <v>676.93727006714721</v>
      </c>
      <c r="AB47" s="111">
        <f>AA47*'Wskaźniki makroekonomiczne'!AB$42</f>
        <v>688.06656759526015</v>
      </c>
      <c r="AC47" s="111">
        <f>AB47*'Wskaźniki makroekonomiczne'!AC$42</f>
        <v>699.09800963999464</v>
      </c>
      <c r="AD47" s="111">
        <f>AC47*'Wskaźniki makroekonomiczne'!AD$42</f>
        <v>710.01935515066145</v>
      </c>
      <c r="AE47" s="111">
        <f>AD47*'Wskaźniki makroekonomiczne'!AE$42</f>
        <v>720.81775384031334</v>
      </c>
      <c r="AF47" s="111">
        <f>AE47*'Wskaźniki makroekonomiczne'!AF$42</f>
        <v>731.85175283342016</v>
      </c>
      <c r="AG47" s="111">
        <f>AF47*'Wskaźniki makroekonomiczne'!AG$42</f>
        <v>742.75546646765019</v>
      </c>
      <c r="AH47" s="111">
        <f>AG47*'Wskaźniki makroekonomiczne'!AH$42</f>
        <v>753.88564998942286</v>
      </c>
      <c r="AI47" s="111">
        <f>AH47*'Wskaźniki makroekonomiczne'!AI$42</f>
        <v>764.86325722671268</v>
      </c>
      <c r="AJ47" s="111">
        <f>AI47*'Wskaźniki makroekonomiczne'!AJ$42</f>
        <v>775.66907806561085</v>
      </c>
      <c r="AK47" s="111">
        <f>AJ47*'Wskaźniki makroekonomiczne'!AK$42</f>
        <v>786.29079195071267</v>
      </c>
      <c r="AL47" s="111">
        <f>AK47*'Wskaźniki makroekonomiczne'!AL$42</f>
        <v>796.71009288994367</v>
      </c>
      <c r="AM47" s="111">
        <f>AL47*'Wskaźniki makroekonomiczne'!AM$42</f>
        <v>806.90874597432673</v>
      </c>
      <c r="AN47" s="111">
        <f>AM47*'Wskaźniki makroekonomiczne'!AN$42</f>
        <v>816.86795549407191</v>
      </c>
      <c r="AO47" s="111">
        <f>AN47*'Wskaźniki makroekonomiczne'!AO$42</f>
        <v>826.98268754038281</v>
      </c>
      <c r="AP47" s="111">
        <f>AO47*'Wskaźniki makroekonomiczne'!AP$42</f>
        <v>836.41734276302975</v>
      </c>
      <c r="AQ47" s="111">
        <f>AP47*'Wskaźniki makroekonomiczne'!AQ$42</f>
        <v>845.98525348350313</v>
      </c>
      <c r="AR47" s="111">
        <f>AQ47*'Wskaźniki makroekonomiczne'!AR$42</f>
        <v>855.68447336180145</v>
      </c>
      <c r="AS47" s="111">
        <f>AR47*'Wskaźniki makroekonomiczne'!AS$42</f>
        <v>865.08730627315572</v>
      </c>
      <c r="AT47" s="111">
        <f>AS47*'Wskaźniki makroekonomiczne'!AT$42</f>
        <v>874.17943974609136</v>
      </c>
      <c r="AU47" s="111">
        <f>AT47*'Wskaźniki makroekonomiczne'!AU$42</f>
        <v>882.9469270172641</v>
      </c>
      <c r="AV47" s="111">
        <f>AU47*'Wskaźniki makroekonomiczne'!AV$42</f>
        <v>891.82179005298497</v>
      </c>
      <c r="AW47" s="111">
        <f>AV47*'Wskaźniki makroekonomiczne'!AW$42</f>
        <v>900.80086983752676</v>
      </c>
      <c r="AX47" s="111">
        <f>AW47*'Wskaźniki makroekonomiczne'!AX$42</f>
        <v>909.8841265617275</v>
      </c>
      <c r="AY47" s="111">
        <f>AX47*'Wskaźniki makroekonomiczne'!AY$42</f>
        <v>918.61161590021823</v>
      </c>
      <c r="AZ47" s="111">
        <f>AY47*'Wskaźniki makroekonomiczne'!AZ$42</f>
        <v>927.34621101642915</v>
      </c>
      <c r="BA47" s="111">
        <f>AZ47*'Wskaźniki makroekonomiczne'!BA$42</f>
        <v>936.16385880748498</v>
      </c>
      <c r="BB47" s="111">
        <f>BA47*'Wskaźniki makroekonomiczne'!BB$42</f>
        <v>945.06534897762594</v>
      </c>
      <c r="BC47" s="111">
        <f>BB47*'Wskaźniki makroekonomiczne'!BC$42</f>
        <v>954.05147873997464</v>
      </c>
      <c r="BD47" s="111">
        <f>BC47*'Wskaźniki makroekonomiczne'!BD$42</f>
        <v>963.12305288793448</v>
      </c>
      <c r="BE47" s="111">
        <f>BD47*'Wskaźniki makroekonomiczne'!BE$42</f>
        <v>972.76482800673716</v>
      </c>
      <c r="BF47" s="111">
        <f>BE47*'Wskaźniki makroekonomiczne'!BF$42</f>
        <v>982.50312643807274</v>
      </c>
      <c r="BG47" s="111">
        <f>BF47*'Wskaźniki makroekonomiczne'!BG$42</f>
        <v>992.33891447183578</v>
      </c>
      <c r="BH47" s="111">
        <f>BG47*'Wskaźniki makroekonomiczne'!BH$42</f>
        <v>1002.7717924170497</v>
      </c>
      <c r="BI47" s="111">
        <f>BH47*'Wskaźniki makroekonomiczne'!BI$42</f>
        <v>1013.3143556125671</v>
      </c>
    </row>
    <row r="48" spans="1:61" ht="15" customHeight="1">
      <c r="A48" s="434" t="s">
        <v>160</v>
      </c>
      <c r="B48" s="180" t="s">
        <v>38</v>
      </c>
      <c r="C48" s="427"/>
      <c r="D48" s="428"/>
      <c r="E48" s="428"/>
      <c r="F48" s="428"/>
      <c r="G48" s="428"/>
      <c r="H48" s="428"/>
      <c r="I48" s="428"/>
      <c r="J48" s="429"/>
      <c r="K48" s="358">
        <f>F20*'Wskaźniki makroekonomiczne'!$K$25*$C$27</f>
        <v>0.11886437776025235</v>
      </c>
      <c r="L48" s="359">
        <f>K48*'Wskaźniki makroekonomiczne'!L$42</f>
        <v>0.12646343687869255</v>
      </c>
      <c r="M48" s="205">
        <f>L48*'Wskaźniki makroekonomiczne'!M$42</f>
        <v>0.13199512366077623</v>
      </c>
      <c r="N48" s="205">
        <f>M48*'Wskaźniki makroekonomiczne'!N$42</f>
        <v>0.13378358036986504</v>
      </c>
      <c r="O48" s="205">
        <f>N48*'Wskaźniki makroekonomiczne'!O$42</f>
        <v>0.13619497086280771</v>
      </c>
      <c r="P48" s="205">
        <f>O48*'Wskaźniki makroekonomiczne'!P$42</f>
        <v>0.1380847387852599</v>
      </c>
      <c r="Q48" s="205">
        <f>P48*'Wskaźniki makroekonomiczne'!Q$42</f>
        <v>0.13994483555994652</v>
      </c>
      <c r="R48" s="205">
        <f>Q48*'Wskaźniki makroekonomiczne'!R$42</f>
        <v>0.14559631452683033</v>
      </c>
      <c r="S48" s="205">
        <f>R48*'Wskaźniki makroekonomiczne'!S$42</f>
        <v>0.15132407434541276</v>
      </c>
      <c r="T48" s="205">
        <f>S48*'Wskaźniki makroekonomiczne'!T$42</f>
        <v>0.15813537003613001</v>
      </c>
      <c r="U48" s="205">
        <f>T48*'Wskaźniki makroekonomiczne'!U$42</f>
        <v>0.16217698478047626</v>
      </c>
      <c r="V48" s="205">
        <f>U48*'Wskaźniki makroekonomiczne'!V$42</f>
        <v>0.17566758670021801</v>
      </c>
      <c r="W48" s="205">
        <f>V48*'Wskaźniki makroekonomiczne'!W$42</f>
        <v>0.17918020245702632</v>
      </c>
      <c r="X48" s="205">
        <f>W48*'Wskaźniki makroekonomiczne'!X$42</f>
        <v>0.18223930445605088</v>
      </c>
      <c r="Y48" s="205">
        <f>X48*'Wskaźniki makroekonomiczne'!Y$42</f>
        <v>0.18518441124572091</v>
      </c>
      <c r="Z48" s="205">
        <f>Y48*'Wskaźniki makroekonomiczne'!Z$42</f>
        <v>0.18828708827207363</v>
      </c>
      <c r="AA48" s="205">
        <f>Z48*'Wskaźniki makroekonomiczne'!AA$42</f>
        <v>0.19136495903821268</v>
      </c>
      <c r="AB48" s="205">
        <f>AA48*'Wskaźniki makroekonomiczne'!AB$42</f>
        <v>0.19451112583942923</v>
      </c>
      <c r="AC48" s="205">
        <f>AB48*'Wskaźniki makroekonomiczne'!AC$42</f>
        <v>0.19762962964822917</v>
      </c>
      <c r="AD48" s="205">
        <f>AC48*'Wskaźniki makroekonomiczne'!AD$42</f>
        <v>0.20071701001374459</v>
      </c>
      <c r="AE48" s="205">
        <f>AD48*'Wskaźniki makroekonomiczne'!AE$42</f>
        <v>0.20376963425870387</v>
      </c>
      <c r="AF48" s="205">
        <f>AE48*'Wskaźniki makroekonomiczne'!AF$42</f>
        <v>0.20688886089713984</v>
      </c>
      <c r="AG48" s="205">
        <f>AF48*'Wskaźniki makroekonomiczne'!AG$42</f>
        <v>0.20997125686681642</v>
      </c>
      <c r="AH48" s="205">
        <f>AG48*'Wskaźniki makroekonomiczne'!AH$42</f>
        <v>0.21311767413162522</v>
      </c>
      <c r="AI48" s="205">
        <f>AH48*'Wskaźniki makroekonomiczne'!AI$42</f>
        <v>0.21622095925447446</v>
      </c>
      <c r="AJ48" s="205">
        <f>AI48*'Wskaźniki makroekonomiczne'!AJ$42</f>
        <v>0.21927568168393222</v>
      </c>
      <c r="AK48" s="205">
        <f>AJ48*'Wskaźniki makroekonomiczne'!AK$42</f>
        <v>0.2222783584937591</v>
      </c>
      <c r="AL48" s="205">
        <f>AK48*'Wskaźniki makroekonomiczne'!AL$42</f>
        <v>0.22522381472081093</v>
      </c>
      <c r="AM48" s="205">
        <f>AL48*'Wskaźniki makroekonomiczne'!AM$42</f>
        <v>0.22810689549658844</v>
      </c>
      <c r="AN48" s="205">
        <f>AM48*'Wskaźniki makroekonomiczne'!AN$42</f>
        <v>0.23092228741851639</v>
      </c>
      <c r="AO48" s="205">
        <f>AN48*'Wskaźniki makroekonomiczne'!AO$42</f>
        <v>0.23378164436237736</v>
      </c>
      <c r="AP48" s="205">
        <f>AO48*'Wskaźniki makroekonomiczne'!AP$42</f>
        <v>0.23644874881954869</v>
      </c>
      <c r="AQ48" s="205">
        <f>AP48*'Wskaźniki makroekonomiczne'!AQ$42</f>
        <v>0.2391535235809133</v>
      </c>
      <c r="AR48" s="205">
        <f>AQ48*'Wskaźniki makroekonomiczne'!AR$42</f>
        <v>0.24189541843112455</v>
      </c>
      <c r="AS48" s="205">
        <f>AR48*'Wskaźniki makroekonomiczne'!AS$42</f>
        <v>0.24455352696568047</v>
      </c>
      <c r="AT48" s="205">
        <f>AS48*'Wskaźniki makroekonomiczne'!AT$42</f>
        <v>0.24712380315899113</v>
      </c>
      <c r="AU48" s="205">
        <f>AT48*'Wskaźniki makroekonomiczne'!AU$42</f>
        <v>0.24960230436834188</v>
      </c>
      <c r="AV48" s="205">
        <f>AU48*'Wskaźniki makroekonomiczne'!AV$42</f>
        <v>0.25211115988036298</v>
      </c>
      <c r="AW48" s="205">
        <f>AV48*'Wskaźniki makroekonomiczne'!AW$42</f>
        <v>0.25464947666560844</v>
      </c>
      <c r="AX48" s="205">
        <f>AW48*'Wskaźniki makroekonomiczne'!AX$42</f>
        <v>0.25721724347033442</v>
      </c>
      <c r="AY48" s="205">
        <f>AX48*'Wskaźniki makroekonomiczne'!AY$42</f>
        <v>0.25968443757179238</v>
      </c>
      <c r="AZ48" s="205">
        <f>AY48*'Wskaźniki makroekonomiczne'!AZ$42</f>
        <v>0.26215364042195199</v>
      </c>
      <c r="BA48" s="205">
        <f>AZ48*'Wskaźniki makroekonomiczne'!BA$42</f>
        <v>0.26464632162442353</v>
      </c>
      <c r="BB48" s="205">
        <f>BA48*'Wskaźniki makroekonomiczne'!BB$42</f>
        <v>0.26716270442252105</v>
      </c>
      <c r="BC48" s="205">
        <f>BB48*'Wskaźniki makroekonomiczne'!BC$42</f>
        <v>0.26970301418226195</v>
      </c>
      <c r="BD48" s="205">
        <f>BC48*'Wskaźniki makroekonomiczne'!BD$42</f>
        <v>0.27226747841255061</v>
      </c>
      <c r="BE48" s="205">
        <f>BD48*'Wskaźniki makroekonomiczne'!BE$42</f>
        <v>0.27499313407113518</v>
      </c>
      <c r="BF48" s="205">
        <f>BE48*'Wskaźniki makroekonomiczne'!BF$42</f>
        <v>0.27774607612768581</v>
      </c>
      <c r="BG48" s="205">
        <f>BF48*'Wskaźniki makroekonomiczne'!BG$42</f>
        <v>0.28052657774492268</v>
      </c>
      <c r="BH48" s="205">
        <f>BG48*'Wskaźniki makroekonomiczne'!BH$42</f>
        <v>0.28347587208712738</v>
      </c>
      <c r="BI48" s="205">
        <f>BH48*'Wskaźniki makroekonomiczne'!BI$42</f>
        <v>0.28645617360586018</v>
      </c>
    </row>
    <row r="49" spans="1:61" ht="15">
      <c r="A49" s="433"/>
      <c r="B49" s="182" t="s">
        <v>40</v>
      </c>
      <c r="C49" s="430"/>
      <c r="D49" s="431"/>
      <c r="E49" s="431"/>
      <c r="F49" s="431"/>
      <c r="G49" s="431"/>
      <c r="H49" s="431"/>
      <c r="I49" s="431"/>
      <c r="J49" s="432"/>
      <c r="K49" s="360">
        <f>F21*'Wskaźniki makroekonomiczne'!$K$25*$C$27</f>
        <v>7.8838617902208197E-2</v>
      </c>
      <c r="L49" s="361">
        <f>K49*'Wskaźniki makroekonomiczne'!L$42</f>
        <v>8.387881017464302E-2</v>
      </c>
      <c r="M49" s="206">
        <f>L49*'Wskaźniki makroekonomiczne'!M$42</f>
        <v>8.7547786101535269E-2</v>
      </c>
      <c r="N49" s="206">
        <f>M49*'Wskaźniki makroekonomiczne'!N$42</f>
        <v>8.8734007388175801E-2</v>
      </c>
      <c r="O49" s="206">
        <f>N49*'Wskaźniki makroekonomiczne'!O$42</f>
        <v>9.0333399041658186E-2</v>
      </c>
      <c r="P49" s="206">
        <f>O49*'Wskaźniki makroekonomiczne'!P$42</f>
        <v>9.1586816541243815E-2</v>
      </c>
      <c r="Q49" s="206">
        <f>P49*'Wskaźniki makroekonomiczne'!Q$42</f>
        <v>9.2820554197923719E-2</v>
      </c>
      <c r="R49" s="206">
        <f>Q49*'Wskaźniki makroekonomiczne'!R$42</f>
        <v>9.6568984124938501E-2</v>
      </c>
      <c r="S49" s="206">
        <f>R49*'Wskaźniki makroekonomiczne'!S$42</f>
        <v>0.10036800849440644</v>
      </c>
      <c r="T49" s="206">
        <f>S49*'Wskaźniki makroekonomiczne'!T$42</f>
        <v>0.10488570461580055</v>
      </c>
      <c r="U49" s="206">
        <f>T49*'Wskaźniki makroekonomiczne'!U$42</f>
        <v>0.10756636745643837</v>
      </c>
      <c r="V49" s="206">
        <f>U49*'Wskaźniki makroekonomiczne'!V$42</f>
        <v>0.11651421566851199</v>
      </c>
      <c r="W49" s="206">
        <f>V49*'Wskaźniki makroekonomiczne'!W$42</f>
        <v>0.11884401183374199</v>
      </c>
      <c r="X49" s="206">
        <f>W49*'Wskaźniki makroekonomiczne'!X$42</f>
        <v>0.12087300805758482</v>
      </c>
      <c r="Y49" s="206">
        <f>X49*'Wskaźniki makroekonomiczne'!Y$42</f>
        <v>0.1228263952139986</v>
      </c>
      <c r="Z49" s="206">
        <f>Y49*'Wskaźniki makroekonomiczne'!Z$42</f>
        <v>0.12488429324168153</v>
      </c>
      <c r="AA49" s="206">
        <f>Z49*'Wskaźniki makroekonomiczne'!AA$42</f>
        <v>0.12692573813759009</v>
      </c>
      <c r="AB49" s="206">
        <f>AA49*'Wskaźniki makroekonomiczne'!AB$42</f>
        <v>0.12901248142411129</v>
      </c>
      <c r="AC49" s="206">
        <f>AB49*'Wskaźniki makroekonomiczne'!AC$42</f>
        <v>0.131080876807499</v>
      </c>
      <c r="AD49" s="206">
        <f>AC49*'Wskaźniki makroekonomiczne'!AD$42</f>
        <v>0.13312862909074902</v>
      </c>
      <c r="AE49" s="206">
        <f>AD49*'Wskaźniki makroekonomiczne'!AE$42</f>
        <v>0.13515332884505876</v>
      </c>
      <c r="AF49" s="206">
        <f>AE49*'Wskaźniki makroekonomiczne'!AF$42</f>
        <v>0.13722220365626631</v>
      </c>
      <c r="AG49" s="206">
        <f>AF49*'Wskaźniki makroekonomiczne'!AG$42</f>
        <v>0.13926664996268445</v>
      </c>
      <c r="AH49" s="206">
        <f>AG49*'Wskaźniki makroekonomiczne'!AH$42</f>
        <v>0.14135355937301683</v>
      </c>
      <c r="AI49" s="206">
        <f>AH49*'Wskaźniki makroekonomiczne'!AI$42</f>
        <v>0.14341186073000867</v>
      </c>
      <c r="AJ49" s="206">
        <f>AI49*'Wskaźniki makroekonomiczne'!AJ$42</f>
        <v>0.14543795213730207</v>
      </c>
      <c r="AK49" s="206">
        <f>AJ49*'Wskaźniki makroekonomiczne'!AK$42</f>
        <v>0.14742952349075866</v>
      </c>
      <c r="AL49" s="206">
        <f>AK49*'Wskaźniki makroekonomiczne'!AL$42</f>
        <v>0.14938314241686448</v>
      </c>
      <c r="AM49" s="206">
        <f>AL49*'Wskaźniki makroekonomiczne'!AM$42</f>
        <v>0.15129538987018631</v>
      </c>
      <c r="AN49" s="206">
        <f>AM49*'Wskaźniki makroekonomiczne'!AN$42</f>
        <v>0.15316274165513855</v>
      </c>
      <c r="AO49" s="206">
        <f>AN49*'Wskaźniki makroekonomiczne'!AO$42</f>
        <v>0.15505925391382186</v>
      </c>
      <c r="AP49" s="206">
        <f>AO49*'Wskaźniki makroekonomiczne'!AP$42</f>
        <v>0.15682825176806814</v>
      </c>
      <c r="AQ49" s="206">
        <f>AP49*'Wskaźniki makroekonomiczne'!AQ$42</f>
        <v>0.15862223502815689</v>
      </c>
      <c r="AR49" s="206">
        <f>AQ49*'Wskaźniki makroekonomiczne'!AR$42</f>
        <v>0.16044083875533782</v>
      </c>
      <c r="AS49" s="206">
        <f>AR49*'Wskaźniki makroekonomiczne'!AS$42</f>
        <v>0.16220386992621674</v>
      </c>
      <c r="AT49" s="206">
        <f>AS49*'Wskaźniki makroekonomiczne'!AT$42</f>
        <v>0.16390864495239219</v>
      </c>
      <c r="AU49" s="206">
        <f>AT49*'Wskaźniki makroekonomiczne'!AU$42</f>
        <v>0.16555254881573708</v>
      </c>
      <c r="AV49" s="206">
        <f>AU49*'Wskaźniki makroekonomiczne'!AV$42</f>
        <v>0.16721658563493474</v>
      </c>
      <c r="AW49" s="206">
        <f>AV49*'Wskaźniki makroekonomiczne'!AW$42</f>
        <v>0.16890016309453634</v>
      </c>
      <c r="AX49" s="206">
        <f>AW49*'Wskaźniki makroekonomiczne'!AX$42</f>
        <v>0.170603273730324</v>
      </c>
      <c r="AY49" s="206">
        <f>AX49*'Wskaźniki makroekonomiczne'!AY$42</f>
        <v>0.172239677981291</v>
      </c>
      <c r="AZ49" s="206">
        <f>AY49*'Wskaźniki makroekonomiczne'!AZ$42</f>
        <v>0.17387741456558056</v>
      </c>
      <c r="BA49" s="206">
        <f>AZ49*'Wskaźniki makroekonomiczne'!BA$42</f>
        <v>0.17553072352640353</v>
      </c>
      <c r="BB49" s="206">
        <f>BA49*'Wskaźniki makroekonomiczne'!BB$42</f>
        <v>0.17719975293330495</v>
      </c>
      <c r="BC49" s="206">
        <f>BB49*'Wskaźniki makroekonomiczne'!BC$42</f>
        <v>0.17888465226374534</v>
      </c>
      <c r="BD49" s="206">
        <f>BC49*'Wskaźniki makroekonomiczne'!BD$42</f>
        <v>0.18058557241648782</v>
      </c>
      <c r="BE49" s="206">
        <f>BD49*'Wskaźniki makroekonomiczne'!BE$42</f>
        <v>0.18239340525126332</v>
      </c>
      <c r="BF49" s="206">
        <f>BE49*'Wskaźniki makroekonomiczne'!BF$42</f>
        <v>0.18421933620713873</v>
      </c>
      <c r="BG49" s="206">
        <f>BF49*'Wskaźniki makroekonomiczne'!BG$42</f>
        <v>0.18606354646346929</v>
      </c>
      <c r="BH49" s="206">
        <f>BG49*'Wskaźniki makroekonomiczne'!BH$42</f>
        <v>0.1880197110781969</v>
      </c>
      <c r="BI49" s="206">
        <f>BH49*'Wskaźniki makroekonomiczne'!BI$42</f>
        <v>0.18999644167735641</v>
      </c>
    </row>
    <row r="50" spans="1:61" ht="15">
      <c r="A50" s="423"/>
      <c r="B50" s="179" t="s">
        <v>41</v>
      </c>
      <c r="C50" s="424"/>
      <c r="D50" s="425"/>
      <c r="E50" s="425"/>
      <c r="F50" s="425"/>
      <c r="G50" s="425"/>
      <c r="H50" s="425"/>
      <c r="I50" s="425"/>
      <c r="J50" s="426"/>
      <c r="K50" s="362">
        <f>F22*'Wskaźniki makroekonomiczne'!$K$25*$C$27</f>
        <v>8.1264421529968461E-2</v>
      </c>
      <c r="L50" s="363">
        <f>K50*'Wskaźniki makroekonomiczne'!L$42</f>
        <v>8.6459696641555131E-2</v>
      </c>
      <c r="M50" s="111">
        <f>L50*'Wskaźniki makroekonomiczne'!M$42</f>
        <v>9.0241564135428678E-2</v>
      </c>
      <c r="N50" s="111">
        <f>M50*'Wskaźniki makroekonomiczne'!N$42</f>
        <v>9.1464284538581228E-2</v>
      </c>
      <c r="O50" s="111">
        <f>N50*'Wskaźniki makroekonomiczne'!O$42</f>
        <v>9.3112888242939992E-2</v>
      </c>
      <c r="P50" s="111">
        <f>O50*'Wskaźniki makroekonomiczne'!P$42</f>
        <v>9.4404872434820569E-2</v>
      </c>
      <c r="Q50" s="111">
        <f>P50*'Wskaźniki makroekonomiczne'!Q$42</f>
        <v>9.5676571250167541E-2</v>
      </c>
      <c r="R50" s="111">
        <f>Q50*'Wskaźniki makroekonomiczne'!R$42</f>
        <v>9.9540337482628929E-2</v>
      </c>
      <c r="S50" s="111">
        <f>R50*'Wskaźniki makroekonomiczne'!S$42</f>
        <v>0.10345625490961896</v>
      </c>
      <c r="T50" s="111">
        <f>S50*'Wskaźniki makroekonomiczne'!T$42</f>
        <v>0.1081129570655175</v>
      </c>
      <c r="U50" s="111">
        <f>T50*'Wskaźniki makroekonomiczne'!U$42</f>
        <v>0.11087610183971341</v>
      </c>
      <c r="V50" s="111">
        <f>U50*'Wskaźniki makroekonomiczne'!V$42</f>
        <v>0.12009926845831237</v>
      </c>
      <c r="W50" s="111">
        <f>V50*'Wskaźniki makroekonomiczne'!W$42</f>
        <v>0.12250075065939561</v>
      </c>
      <c r="X50" s="111">
        <f>W50*'Wskaźniki makroekonomiczne'!X$42</f>
        <v>0.12459217753627976</v>
      </c>
      <c r="Y50" s="111">
        <f>X50*'Wskaźniki makroekonomiczne'!Y$42</f>
        <v>0.12660566891289091</v>
      </c>
      <c r="Z50" s="111">
        <f>Y50*'Wskaźniki makroekonomiczne'!Z$42</f>
        <v>0.12872688687988715</v>
      </c>
      <c r="AA50" s="111">
        <f>Z50*'Wskaźniki makroekonomiczne'!AA$42</f>
        <v>0.13083114546490057</v>
      </c>
      <c r="AB50" s="111">
        <f>AA50*'Wskaźniki makroekonomiczne'!AB$42</f>
        <v>0.13298209623716087</v>
      </c>
      <c r="AC50" s="111">
        <f>AB50*'Wskaźniki makroekonomiczne'!AC$42</f>
        <v>0.13511413455542204</v>
      </c>
      <c r="AD50" s="111">
        <f>AC50*'Wskaźniki makroekonomiczne'!AD$42</f>
        <v>0.1372248946012336</v>
      </c>
      <c r="AE50" s="111">
        <f>AD50*'Wskaźniki makroekonomiczne'!AE$42</f>
        <v>0.13931189280952211</v>
      </c>
      <c r="AF50" s="111">
        <f>AE50*'Wskaźniki makroekonomiczne'!AF$42</f>
        <v>0.14144442530722834</v>
      </c>
      <c r="AG50" s="111">
        <f>AF50*'Wskaźniki makroekonomiczne'!AG$42</f>
        <v>0.14355177765384394</v>
      </c>
      <c r="AH50" s="111">
        <f>AG50*'Wskaźniki makroekonomiczne'!AH$42</f>
        <v>0.14570289966141731</v>
      </c>
      <c r="AI50" s="111">
        <f>AH50*'Wskaźniki makroekonomiczne'!AI$42</f>
        <v>0.14782453336785506</v>
      </c>
      <c r="AJ50" s="111">
        <f>AI50*'Wskaźniki makroekonomiczne'!AJ$42</f>
        <v>0.14991296604921905</v>
      </c>
      <c r="AK50" s="111">
        <f>AJ50*'Wskaźniki makroekonomiczne'!AK$42</f>
        <v>0.15196581652124355</v>
      </c>
      <c r="AL50" s="111">
        <f>AK50*'Wskaźniki makroekonomiczne'!AL$42</f>
        <v>0.15397954679892187</v>
      </c>
      <c r="AM50" s="111">
        <f>AL50*'Wskaźniki makroekonomiczne'!AM$42</f>
        <v>0.15595063263542283</v>
      </c>
      <c r="AN50" s="111">
        <f>AM50*'Wskaźniki makroekonomiczne'!AN$42</f>
        <v>0.15787544139837359</v>
      </c>
      <c r="AO50" s="111">
        <f>AN50*'Wskaźniki makroekonomiczne'!AO$42</f>
        <v>0.15983030788040101</v>
      </c>
      <c r="AP50" s="111">
        <f>AO50*'Wskaźniki makroekonomiczne'!AP$42</f>
        <v>0.16165373643785488</v>
      </c>
      <c r="AQ50" s="111">
        <f>AP50*'Wskaźniki makroekonomiczne'!AQ$42</f>
        <v>0.16350291918286947</v>
      </c>
      <c r="AR50" s="111">
        <f>AQ50*'Wskaźniki makroekonomiczne'!AR$42</f>
        <v>0.1653774799478098</v>
      </c>
      <c r="AS50" s="111">
        <f>AR50*'Wskaźniki makroekonomiczne'!AS$42</f>
        <v>0.16719475823163885</v>
      </c>
      <c r="AT50" s="111">
        <f>AS50*'Wskaźniki makroekonomiczne'!AT$42</f>
        <v>0.16895198787400428</v>
      </c>
      <c r="AU50" s="111">
        <f>AT50*'Wskaźniki makroekonomiczne'!AU$42</f>
        <v>0.17064647339468286</v>
      </c>
      <c r="AV50" s="111">
        <f>AU50*'Wskaźniki makroekonomiczne'!AV$42</f>
        <v>0.17236171134677891</v>
      </c>
      <c r="AW50" s="111">
        <f>AV50*'Wskaźniki makroekonomiczne'!AW$42</f>
        <v>0.17409709118975286</v>
      </c>
      <c r="AX50" s="111">
        <f>AW50*'Wskaźniki makroekonomiczne'!AX$42</f>
        <v>0.1758526052297186</v>
      </c>
      <c r="AY50" s="111">
        <f>AX50*'Wskaźniki makroekonomiczne'!AY$42</f>
        <v>0.17753936038071536</v>
      </c>
      <c r="AZ50" s="111">
        <f>AY50*'Wskaźniki makroekonomiczne'!AZ$42</f>
        <v>0.17922748885990614</v>
      </c>
      <c r="BA50" s="111">
        <f>AZ50*'Wskaźniki makroekonomiczne'!BA$42</f>
        <v>0.18093166886567752</v>
      </c>
      <c r="BB50" s="111">
        <f>BA50*'Wskaźniki makroekonomiczne'!BB$42</f>
        <v>0.18265205302356052</v>
      </c>
      <c r="BC50" s="111">
        <f>BB50*'Wskaźniki makroekonomiczne'!BC$42</f>
        <v>0.18438879541032213</v>
      </c>
      <c r="BD50" s="111">
        <f>BC50*'Wskaźniki makroekonomiczne'!BD$42</f>
        <v>0.18614205156776437</v>
      </c>
      <c r="BE50" s="111">
        <f>BD50*'Wskaźniki makroekonomiczne'!BE$42</f>
        <v>0.18800551002822527</v>
      </c>
      <c r="BF50" s="111">
        <f>BE50*'Wskaźniki makroekonomiczne'!BF$42</f>
        <v>0.1898876234750507</v>
      </c>
      <c r="BG50" s="111">
        <f>BF50*'Wskaźniki makroekonomiczne'!BG$42</f>
        <v>0.19178857866234528</v>
      </c>
      <c r="BH50" s="111">
        <f>BG50*'Wskaźniki makroekonomiczne'!BH$42</f>
        <v>0.19380493295752604</v>
      </c>
      <c r="BI50" s="111">
        <f>BH50*'Wskaźniki makroekonomiczne'!BI$42</f>
        <v>0.19584248603665969</v>
      </c>
    </row>
    <row r="51" spans="1:61" ht="15" customHeight="1">
      <c r="A51" s="434" t="s">
        <v>163</v>
      </c>
      <c r="B51" s="180" t="s">
        <v>38</v>
      </c>
      <c r="C51" s="427"/>
      <c r="D51" s="428"/>
      <c r="E51" s="428"/>
      <c r="F51" s="428"/>
      <c r="G51" s="428"/>
      <c r="H51" s="428"/>
      <c r="I51" s="428"/>
      <c r="J51" s="429"/>
      <c r="K51" s="358">
        <f>G20*'Wskaźniki makroekonomiczne'!$K$25*$C$27</f>
        <v>0.41238661671924287</v>
      </c>
      <c r="L51" s="359">
        <f>K51*'Wskaźniki makroekonomiczne'!L$42</f>
        <v>0.43875069937505584</v>
      </c>
      <c r="M51" s="205">
        <f>L51*'Wskaźniki makroekonomiczne'!M$42</f>
        <v>0.4579422657618768</v>
      </c>
      <c r="N51" s="205">
        <f>M51*'Wskaźniki makroekonomiczne'!N$42</f>
        <v>0.46414711556891958</v>
      </c>
      <c r="O51" s="205">
        <f>N51*'Wskaźniki makroekonomiczne'!O$42</f>
        <v>0.47251316421790435</v>
      </c>
      <c r="P51" s="205">
        <f>O51*'Wskaźniki makroekonomiczne'!P$42</f>
        <v>0.47906950190804459</v>
      </c>
      <c r="Q51" s="205">
        <f>P51*'Wskaźniki makroekonomiczne'!Q$42</f>
        <v>0.48552289888144717</v>
      </c>
      <c r="R51" s="205">
        <f>Q51*'Wskaźniki makroekonomiczne'!R$42</f>
        <v>0.5051300708073706</v>
      </c>
      <c r="S51" s="205">
        <f>R51*'Wskaźniki makroekonomiczne'!S$42</f>
        <v>0.52500189058612601</v>
      </c>
      <c r="T51" s="205">
        <f>S51*'Wskaźniki makroekonomiczne'!T$42</f>
        <v>0.54863291645187984</v>
      </c>
      <c r="U51" s="205">
        <f>T51*'Wskaźniki makroekonomiczne'!U$42</f>
        <v>0.56265484515675457</v>
      </c>
      <c r="V51" s="205">
        <f>U51*'Wskaźniki makroekonomiczne'!V$42</f>
        <v>0.60945897426606266</v>
      </c>
      <c r="W51" s="205">
        <f>V51*'Wskaźniki makroekonomiczne'!W$42</f>
        <v>0.62164560036111194</v>
      </c>
      <c r="X51" s="205">
        <f>W51*'Wskaźniki makroekonomiczne'!X$42</f>
        <v>0.632258811378136</v>
      </c>
      <c r="Y51" s="205">
        <f>X51*'Wskaźniki makroekonomiczne'!Y$42</f>
        <v>0.64247652881168504</v>
      </c>
      <c r="Z51" s="205">
        <f>Y51*'Wskaźniki makroekonomiczne'!Z$42</f>
        <v>0.65324091849494959</v>
      </c>
      <c r="AA51" s="205">
        <f>Z51*'Wskaźniki makroekonomiczne'!AA$42</f>
        <v>0.66391924564277893</v>
      </c>
      <c r="AB51" s="205">
        <f>AA51*'Wskaźniki makroekonomiczne'!AB$42</f>
        <v>0.67483451821842821</v>
      </c>
      <c r="AC51" s="205">
        <f>AB51*'Wskaźniki makroekonomiczne'!AC$42</f>
        <v>0.68565381714691775</v>
      </c>
      <c r="AD51" s="205">
        <f>AC51*'Wskaźniki makroekonomiczne'!AD$42</f>
        <v>0.69636513678237943</v>
      </c>
      <c r="AE51" s="205">
        <f>AD51*'Wskaźniki makroekonomiczne'!AE$42</f>
        <v>0.7069558739587688</v>
      </c>
      <c r="AF51" s="205">
        <f>AE51*'Wskaźniki makroekonomiczne'!AF$42</f>
        <v>0.71777768066354664</v>
      </c>
      <c r="AG51" s="205">
        <f>AF51*'Wskaźniki makroekonomiczne'!AG$42</f>
        <v>0.72847170749711843</v>
      </c>
      <c r="AH51" s="205">
        <f>AG51*'Wskaźniki makroekonomiczne'!AH$42</f>
        <v>0.73938784902808774</v>
      </c>
      <c r="AI51" s="205">
        <f>AH51*'Wskaźniki makroekonomiczne'!AI$42</f>
        <v>0.75015434843389128</v>
      </c>
      <c r="AJ51" s="205">
        <f>AI51*'Wskaźniki makroekonomiczne'!AJ$42</f>
        <v>0.76075236502588761</v>
      </c>
      <c r="AK51" s="205">
        <f>AJ51*'Wskaźniki makroekonomiczne'!AK$42</f>
        <v>0.77116981518242977</v>
      </c>
      <c r="AL51" s="205">
        <f>AK51*'Wskaźniki makroekonomiczne'!AL$42</f>
        <v>0.78138874494975252</v>
      </c>
      <c r="AM51" s="205">
        <f>AL51*'Wskaźniki makroekonomiczne'!AM$42</f>
        <v>0.79139127009020516</v>
      </c>
      <c r="AN51" s="205">
        <f>AM51*'Wskaźniki makroekonomiczne'!AN$42</f>
        <v>0.80115895634995526</v>
      </c>
      <c r="AO51" s="205">
        <f>AN51*'Wskaźniki makroekonomiczne'!AO$42</f>
        <v>0.81107917431845256</v>
      </c>
      <c r="AP51" s="205">
        <f>AO51*'Wskaźniki makroekonomiczne'!AP$42</f>
        <v>0.82033239386374079</v>
      </c>
      <c r="AQ51" s="205">
        <f>AP51*'Wskaźniki makroekonomiczne'!AQ$42</f>
        <v>0.82971630630112814</v>
      </c>
      <c r="AR51" s="205">
        <f>AQ51*'Wskaźniki makroekonomiczne'!AR$42</f>
        <v>0.83922900272022838</v>
      </c>
      <c r="AS51" s="205">
        <f>AR51*'Wskaźniki makroekonomiczne'!AS$42</f>
        <v>0.84845101192174888</v>
      </c>
      <c r="AT51" s="205">
        <f>AS51*'Wskaźniki makroekonomiczne'!AT$42</f>
        <v>0.85736829667405112</v>
      </c>
      <c r="AU51" s="205">
        <f>AT51*'Wskaźniki makroekonomiczne'!AU$42</f>
        <v>0.86596717842077819</v>
      </c>
      <c r="AV51" s="205">
        <f>AU51*'Wskaźniki makroekonomiczne'!AV$42</f>
        <v>0.87467137101350445</v>
      </c>
      <c r="AW51" s="205">
        <f>AV51*'Wskaźniki makroekonomiczne'!AW$42</f>
        <v>0.88347777618680512</v>
      </c>
      <c r="AX51" s="205">
        <f>AW51*'Wskaźniki makroekonomiczne'!AX$42</f>
        <v>0.89238635489707896</v>
      </c>
      <c r="AY51" s="205">
        <f>AX51*'Wskaźniki makroekonomiczne'!AY$42</f>
        <v>0.90094600790213708</v>
      </c>
      <c r="AZ51" s="205">
        <f>AY51*'Wskaźniki makroekonomiczne'!AZ$42</f>
        <v>0.90951263003534399</v>
      </c>
      <c r="BA51" s="205">
        <f>AZ51*'Wskaźniki makroekonomiczne'!BA$42</f>
        <v>0.91816070767657187</v>
      </c>
      <c r="BB51" s="205">
        <f>BA51*'Wskaźniki makroekonomiczne'!BB$42</f>
        <v>0.92689101534344087</v>
      </c>
      <c r="BC51" s="205">
        <f>BB51*'Wskaźniki makroekonomiczne'!BC$42</f>
        <v>0.93570433491805205</v>
      </c>
      <c r="BD51" s="205">
        <f>BC51*'Wskaźniki makroekonomiczne'!BD$42</f>
        <v>0.94460145571701259</v>
      </c>
      <c r="BE51" s="205">
        <f>BD51*'Wskaźniki makroekonomiczne'!BE$42</f>
        <v>0.95405781208353058</v>
      </c>
      <c r="BF51" s="205">
        <f>BE51*'Wskaźniki makroekonomiczne'!BF$42</f>
        <v>0.96360883554503274</v>
      </c>
      <c r="BG51" s="205">
        <f>BF51*'Wskaźniki makroekonomiczne'!BG$42</f>
        <v>0.97325547380891564</v>
      </c>
      <c r="BH51" s="205">
        <f>BG51*'Wskaźniki makroekonomiczne'!BH$42</f>
        <v>0.98348771948595237</v>
      </c>
      <c r="BI51" s="205">
        <f>BH51*'Wskaźniki makroekonomiczne'!BI$42</f>
        <v>0.99382754108155602</v>
      </c>
    </row>
    <row r="52" spans="1:61" ht="15">
      <c r="A52" s="433"/>
      <c r="B52" s="182" t="s">
        <v>40</v>
      </c>
      <c r="C52" s="430"/>
      <c r="D52" s="431"/>
      <c r="E52" s="431"/>
      <c r="F52" s="431"/>
      <c r="G52" s="431"/>
      <c r="H52" s="431"/>
      <c r="I52" s="431"/>
      <c r="J52" s="432"/>
      <c r="K52" s="360">
        <f>G21*'Wskaźniki makroekonomiczne'!$K$25*$C$27</f>
        <v>0.36387054416403786</v>
      </c>
      <c r="L52" s="361">
        <f>K52*'Wskaźniki makroekonomiczne'!L$42</f>
        <v>0.38713297003681402</v>
      </c>
      <c r="M52" s="206">
        <f>L52*'Wskaźniki makroekonomiczne'!M$42</f>
        <v>0.40406670508400899</v>
      </c>
      <c r="N52" s="206">
        <f>M52*'Wskaźniki makroekonomiczne'!N$42</f>
        <v>0.40954157256081147</v>
      </c>
      <c r="O52" s="206">
        <f>N52*'Wskaźniki makroekonomiczne'!O$42</f>
        <v>0.41692338019226866</v>
      </c>
      <c r="P52" s="206">
        <f>O52*'Wskaźniki makroekonomiczne'!P$42</f>
        <v>0.42270838403651007</v>
      </c>
      <c r="Q52" s="206">
        <f>P52*'Wskaźniki makroekonomiczne'!Q$42</f>
        <v>0.42840255783657116</v>
      </c>
      <c r="R52" s="206">
        <f>Q52*'Wskaźniki makroekonomiczne'!R$42</f>
        <v>0.44570300365356247</v>
      </c>
      <c r="S52" s="206">
        <f>R52*'Wskaźniki makroekonomiczne'!S$42</f>
        <v>0.463236962281876</v>
      </c>
      <c r="T52" s="206">
        <f>S52*'Wskaźniki makroekonomiczne'!T$42</f>
        <v>0.48408786745754112</v>
      </c>
      <c r="U52" s="206">
        <f>T52*'Wskaźniki makroekonomiczne'!U$42</f>
        <v>0.49646015749125411</v>
      </c>
      <c r="V52" s="206">
        <f>U52*'Wskaźniki makroekonomiczne'!V$42</f>
        <v>0.53775791847005538</v>
      </c>
      <c r="W52" s="206">
        <f>V52*'Wskaźniki makroekonomiczne'!W$42</f>
        <v>0.54851082384804006</v>
      </c>
      <c r="X52" s="206">
        <f>W52*'Wskaźniki makroekonomiczne'!X$42</f>
        <v>0.55787542180423777</v>
      </c>
      <c r="Y52" s="206">
        <f>X52*'Wskaźniki makroekonomiczne'!Y$42</f>
        <v>0.56689105483383984</v>
      </c>
      <c r="Z52" s="206">
        <f>Y52*'Wskaźniki makroekonomiczne'!Z$42</f>
        <v>0.57638904573083793</v>
      </c>
      <c r="AA52" s="206">
        <f>Z52*'Wskaźniki makroekonomiczne'!AA$42</f>
        <v>0.5858110990965697</v>
      </c>
      <c r="AB52" s="206">
        <f>AA52*'Wskaźniki makroekonomiczne'!AB$42</f>
        <v>0.59544222195743668</v>
      </c>
      <c r="AC52" s="206">
        <f>AB52*'Wskaźniki makroekonomiczne'!AC$42</f>
        <v>0.60498866218845693</v>
      </c>
      <c r="AD52" s="206">
        <f>AC52*'Wskaźniki makroekonomiczne'!AD$42</f>
        <v>0.61443982657268781</v>
      </c>
      <c r="AE52" s="206">
        <f>AD52*'Wskaźniki makroekonomiczne'!AE$42</f>
        <v>0.62378459466950198</v>
      </c>
      <c r="AF52" s="206">
        <f>AE52*'Wskaźniki makroekonomiczne'!AF$42</f>
        <v>0.63333324764430599</v>
      </c>
      <c r="AG52" s="206">
        <f>AF52*'Wskaźniki makroekonomiczne'!AG$42</f>
        <v>0.64276915367392817</v>
      </c>
      <c r="AH52" s="206">
        <f>AG52*'Wskaźniki makroekonomiczne'!AH$42</f>
        <v>0.65240104326007753</v>
      </c>
      <c r="AI52" s="206">
        <f>AH52*'Wskaźniki makroekonomiczne'!AI$42</f>
        <v>0.66190089567696297</v>
      </c>
      <c r="AJ52" s="206">
        <f>AI52*'Wskaźniki makroekonomiczne'!AJ$42</f>
        <v>0.671252086787548</v>
      </c>
      <c r="AK52" s="206">
        <f>AJ52*'Wskaźniki makroekonomiczne'!AK$42</f>
        <v>0.68044395457273232</v>
      </c>
      <c r="AL52" s="206">
        <f>AK52*'Wskaźniki makroekonomiczne'!AL$42</f>
        <v>0.68946065730860528</v>
      </c>
      <c r="AM52" s="206">
        <f>AL52*'Wskaźniki makroekonomiczne'!AM$42</f>
        <v>0.69828641478547526</v>
      </c>
      <c r="AN52" s="206">
        <f>AM52*'Wskaźniki makroekonomiczne'!AN$42</f>
        <v>0.70690496148525472</v>
      </c>
      <c r="AO52" s="206">
        <f>AN52*'Wskaźniki makroekonomiczne'!AO$42</f>
        <v>0.71565809498686994</v>
      </c>
      <c r="AP52" s="206">
        <f>AO52*'Wskaźniki makroekonomiczne'!AP$42</f>
        <v>0.72382270046800667</v>
      </c>
      <c r="AQ52" s="206">
        <f>AP52*'Wskaźniki makroekonomiczne'!AQ$42</f>
        <v>0.73210262320687791</v>
      </c>
      <c r="AR52" s="206">
        <f>AQ52*'Wskaźniki makroekonomiczne'!AR$42</f>
        <v>0.74049617887078989</v>
      </c>
      <c r="AS52" s="206">
        <f>AR52*'Wskaźniki makroekonomiczne'!AS$42</f>
        <v>0.74863324581330803</v>
      </c>
      <c r="AT52" s="206">
        <f>AS52*'Wskaźniki makroekonomiczne'!AT$42</f>
        <v>0.75650143824181004</v>
      </c>
      <c r="AU52" s="206">
        <f>AT52*'Wskaźniki makroekonomiczne'!AU$42</f>
        <v>0.76408868684186337</v>
      </c>
      <c r="AV52" s="206">
        <f>AU52*'Wskaźniki makroekonomiczne'!AV$42</f>
        <v>0.77176885677662177</v>
      </c>
      <c r="AW52" s="206">
        <f>AV52*'Wskaźniki makroekonomiczne'!AW$42</f>
        <v>0.7795392142824753</v>
      </c>
      <c r="AX52" s="206">
        <f>AW52*'Wskaźniki makroekonomiczne'!AX$42</f>
        <v>0.78739972490918753</v>
      </c>
      <c r="AY52" s="206">
        <f>AX52*'Wskaźniki makroekonomiczne'!AY$42</f>
        <v>0.79495235991365065</v>
      </c>
      <c r="AZ52" s="206">
        <f>AY52*'Wskaźniki makroekonomiczne'!AZ$42</f>
        <v>0.80251114414883318</v>
      </c>
      <c r="BA52" s="206">
        <f>AZ52*'Wskaźniki makroekonomiczne'!BA$42</f>
        <v>0.81014180089109311</v>
      </c>
      <c r="BB52" s="206">
        <f>BA52*'Wskaźniki makroekonomiczne'!BB$42</f>
        <v>0.81784501353833039</v>
      </c>
      <c r="BC52" s="206">
        <f>BB52*'Wskaźniki makroekonomiczne'!BC$42</f>
        <v>0.8256214719865167</v>
      </c>
      <c r="BD52" s="206">
        <f>BC52*'Wskaźniki makroekonomiczne'!BD$42</f>
        <v>0.83347187269148193</v>
      </c>
      <c r="BE52" s="206">
        <f>BD52*'Wskaźniki makroekonomiczne'!BE$42</f>
        <v>0.84181571654429188</v>
      </c>
      <c r="BF52" s="206">
        <f>BE52*'Wskaźniki makroekonomiczne'!BF$42</f>
        <v>0.85024309018679378</v>
      </c>
      <c r="BG52" s="206">
        <f>BF52*'Wskaźniki makroekonomiczne'!BG$42</f>
        <v>0.85875482983139639</v>
      </c>
      <c r="BH52" s="206">
        <f>BG52*'Wskaźniki makroekonomiczne'!BH$42</f>
        <v>0.86778328189936993</v>
      </c>
      <c r="BI52" s="206">
        <f>BH52*'Wskaźniki makroekonomiczne'!BI$42</f>
        <v>0.87690665389549072</v>
      </c>
    </row>
    <row r="53" spans="1:61" ht="15">
      <c r="A53" s="423"/>
      <c r="B53" s="179" t="s">
        <v>41</v>
      </c>
      <c r="C53" s="424"/>
      <c r="D53" s="425"/>
      <c r="E53" s="425"/>
      <c r="F53" s="425"/>
      <c r="G53" s="425"/>
      <c r="H53" s="425"/>
      <c r="I53" s="425"/>
      <c r="J53" s="426"/>
      <c r="K53" s="362">
        <f>G22*'Wskaźniki makroekonomiczne'!$K$25*$C$27</f>
        <v>0.36387054416403786</v>
      </c>
      <c r="L53" s="363">
        <f>K53*'Wskaźniki makroekonomiczne'!L$42</f>
        <v>0.38713297003681402</v>
      </c>
      <c r="M53" s="111">
        <f>L53*'Wskaźniki makroekonomiczne'!M$42</f>
        <v>0.40406670508400899</v>
      </c>
      <c r="N53" s="111">
        <f>M53*'Wskaźniki makroekonomiczne'!N$42</f>
        <v>0.40954157256081147</v>
      </c>
      <c r="O53" s="111">
        <f>N53*'Wskaźniki makroekonomiczne'!O$42</f>
        <v>0.41692338019226866</v>
      </c>
      <c r="P53" s="111">
        <f>O53*'Wskaźniki makroekonomiczne'!P$42</f>
        <v>0.42270838403651007</v>
      </c>
      <c r="Q53" s="111">
        <f>P53*'Wskaźniki makroekonomiczne'!Q$42</f>
        <v>0.42840255783657116</v>
      </c>
      <c r="R53" s="111">
        <f>Q53*'Wskaźniki makroekonomiczne'!R$42</f>
        <v>0.44570300365356247</v>
      </c>
      <c r="S53" s="111">
        <f>R53*'Wskaźniki makroekonomiczne'!S$42</f>
        <v>0.463236962281876</v>
      </c>
      <c r="T53" s="111">
        <f>S53*'Wskaźniki makroekonomiczne'!T$42</f>
        <v>0.48408786745754112</v>
      </c>
      <c r="U53" s="111">
        <f>T53*'Wskaźniki makroekonomiczne'!U$42</f>
        <v>0.49646015749125411</v>
      </c>
      <c r="V53" s="111">
        <f>U53*'Wskaźniki makroekonomiczne'!V$42</f>
        <v>0.53775791847005538</v>
      </c>
      <c r="W53" s="111">
        <f>V53*'Wskaźniki makroekonomiczne'!W$42</f>
        <v>0.54851082384804006</v>
      </c>
      <c r="X53" s="111">
        <f>W53*'Wskaźniki makroekonomiczne'!X$42</f>
        <v>0.55787542180423777</v>
      </c>
      <c r="Y53" s="111">
        <f>X53*'Wskaźniki makroekonomiczne'!Y$42</f>
        <v>0.56689105483383984</v>
      </c>
      <c r="Z53" s="111">
        <f>Y53*'Wskaźniki makroekonomiczne'!Z$42</f>
        <v>0.57638904573083793</v>
      </c>
      <c r="AA53" s="111">
        <f>Z53*'Wskaźniki makroekonomiczne'!AA$42</f>
        <v>0.5858110990965697</v>
      </c>
      <c r="AB53" s="111">
        <f>AA53*'Wskaźniki makroekonomiczne'!AB$42</f>
        <v>0.59544222195743668</v>
      </c>
      <c r="AC53" s="111">
        <f>AB53*'Wskaźniki makroekonomiczne'!AC$42</f>
        <v>0.60498866218845693</v>
      </c>
      <c r="AD53" s="111">
        <f>AC53*'Wskaźniki makroekonomiczne'!AD$42</f>
        <v>0.61443982657268781</v>
      </c>
      <c r="AE53" s="111">
        <f>AD53*'Wskaźniki makroekonomiczne'!AE$42</f>
        <v>0.62378459466950198</v>
      </c>
      <c r="AF53" s="111">
        <f>AE53*'Wskaźniki makroekonomiczne'!AF$42</f>
        <v>0.63333324764430599</v>
      </c>
      <c r="AG53" s="111">
        <f>AF53*'Wskaźniki makroekonomiczne'!AG$42</f>
        <v>0.64276915367392817</v>
      </c>
      <c r="AH53" s="111">
        <f>AG53*'Wskaźniki makroekonomiczne'!AH$42</f>
        <v>0.65240104326007753</v>
      </c>
      <c r="AI53" s="111">
        <f>AH53*'Wskaźniki makroekonomiczne'!AI$42</f>
        <v>0.66190089567696297</v>
      </c>
      <c r="AJ53" s="111">
        <f>AI53*'Wskaźniki makroekonomiczne'!AJ$42</f>
        <v>0.671252086787548</v>
      </c>
      <c r="AK53" s="111">
        <f>AJ53*'Wskaźniki makroekonomiczne'!AK$42</f>
        <v>0.68044395457273232</v>
      </c>
      <c r="AL53" s="111">
        <f>AK53*'Wskaźniki makroekonomiczne'!AL$42</f>
        <v>0.68946065730860528</v>
      </c>
      <c r="AM53" s="111">
        <f>AL53*'Wskaźniki makroekonomiczne'!AM$42</f>
        <v>0.69828641478547526</v>
      </c>
      <c r="AN53" s="111">
        <f>AM53*'Wskaźniki makroekonomiczne'!AN$42</f>
        <v>0.70690496148525472</v>
      </c>
      <c r="AO53" s="111">
        <f>AN53*'Wskaźniki makroekonomiczne'!AO$42</f>
        <v>0.71565809498686994</v>
      </c>
      <c r="AP53" s="111">
        <f>AO53*'Wskaźniki makroekonomiczne'!AP$42</f>
        <v>0.72382270046800667</v>
      </c>
      <c r="AQ53" s="111">
        <f>AP53*'Wskaźniki makroekonomiczne'!AQ$42</f>
        <v>0.73210262320687791</v>
      </c>
      <c r="AR53" s="111">
        <f>AQ53*'Wskaźniki makroekonomiczne'!AR$42</f>
        <v>0.74049617887078989</v>
      </c>
      <c r="AS53" s="111">
        <f>AR53*'Wskaźniki makroekonomiczne'!AS$42</f>
        <v>0.74863324581330803</v>
      </c>
      <c r="AT53" s="111">
        <f>AS53*'Wskaźniki makroekonomiczne'!AT$42</f>
        <v>0.75650143824181004</v>
      </c>
      <c r="AU53" s="111">
        <f>AT53*'Wskaźniki makroekonomiczne'!AU$42</f>
        <v>0.76408868684186337</v>
      </c>
      <c r="AV53" s="111">
        <f>AU53*'Wskaźniki makroekonomiczne'!AV$42</f>
        <v>0.77176885677662177</v>
      </c>
      <c r="AW53" s="111">
        <f>AV53*'Wskaźniki makroekonomiczne'!AW$42</f>
        <v>0.7795392142824753</v>
      </c>
      <c r="AX53" s="111">
        <f>AW53*'Wskaźniki makroekonomiczne'!AX$42</f>
        <v>0.78739972490918753</v>
      </c>
      <c r="AY53" s="111">
        <f>AX53*'Wskaźniki makroekonomiczne'!AY$42</f>
        <v>0.79495235991365065</v>
      </c>
      <c r="AZ53" s="111">
        <f>AY53*'Wskaźniki makroekonomiczne'!AZ$42</f>
        <v>0.80251114414883318</v>
      </c>
      <c r="BA53" s="111">
        <f>AZ53*'Wskaźniki makroekonomiczne'!BA$42</f>
        <v>0.81014180089109311</v>
      </c>
      <c r="BB53" s="111">
        <f>BA53*'Wskaźniki makroekonomiczne'!BB$42</f>
        <v>0.81784501353833039</v>
      </c>
      <c r="BC53" s="111">
        <f>BB53*'Wskaźniki makroekonomiczne'!BC$42</f>
        <v>0.8256214719865167</v>
      </c>
      <c r="BD53" s="111">
        <f>BC53*'Wskaźniki makroekonomiczne'!BD$42</f>
        <v>0.83347187269148193</v>
      </c>
      <c r="BE53" s="111">
        <f>BD53*'Wskaźniki makroekonomiczne'!BE$42</f>
        <v>0.84181571654429188</v>
      </c>
      <c r="BF53" s="111">
        <f>BE53*'Wskaźniki makroekonomiczne'!BF$42</f>
        <v>0.85024309018679378</v>
      </c>
      <c r="BG53" s="111">
        <f>BF53*'Wskaźniki makroekonomiczne'!BG$42</f>
        <v>0.85875482983139639</v>
      </c>
      <c r="BH53" s="111">
        <f>BG53*'Wskaźniki makroekonomiczne'!BH$42</f>
        <v>0.86778328189936993</v>
      </c>
      <c r="BI53" s="111">
        <f>BH53*'Wskaźniki makroekonomiczne'!BI$42</f>
        <v>0.87690665389549072</v>
      </c>
    </row>
    <row r="54" spans="1:61" ht="15">
      <c r="A54" s="422" t="s">
        <v>35</v>
      </c>
      <c r="B54" s="180" t="s">
        <v>38</v>
      </c>
      <c r="C54" s="427"/>
      <c r="D54" s="428"/>
      <c r="E54" s="428"/>
      <c r="F54" s="428"/>
      <c r="G54" s="428"/>
      <c r="H54" s="428"/>
      <c r="I54" s="428"/>
      <c r="J54" s="429"/>
      <c r="K54" s="358">
        <f>H20*'Wskaźniki makroekonomiczne'!$K$25*$C$27</f>
        <v>0.32775302348405183</v>
      </c>
      <c r="L54" s="359">
        <f>K54*'Wskaźniki makroekonomiczne'!L$42</f>
        <v>0.34870643819612279</v>
      </c>
      <c r="M54" s="205">
        <f>L54*'Wskaźniki makroekonomiczne'!M$42</f>
        <v>0.36395934324604062</v>
      </c>
      <c r="N54" s="205">
        <f>M54*'Wskaźniki makroekonomiczne'!N$42</f>
        <v>0.36889077943255305</v>
      </c>
      <c r="O54" s="205">
        <f>N54*'Wskaźniki makroekonomiczne'!O$42</f>
        <v>0.37553987430651742</v>
      </c>
      <c r="P54" s="205">
        <f>O54*'Wskaźniki makroekonomiczne'!P$42</f>
        <v>0.38075066295436744</v>
      </c>
      <c r="Q54" s="205">
        <f>P54*'Wskaźniki makroekonomiczne'!Q$42</f>
        <v>0.38587963728094099</v>
      </c>
      <c r="R54" s="205">
        <f>Q54*'Wskaźniki makroekonomiczne'!R$42</f>
        <v>0.40146285366128276</v>
      </c>
      <c r="S54" s="205">
        <f>R54*'Wskaźniki makroekonomiczne'!S$42</f>
        <v>0.41725640454426738</v>
      </c>
      <c r="T54" s="205">
        <f>S54*'Wskaźniki makroekonomiczne'!T$42</f>
        <v>0.43603766431731089</v>
      </c>
      <c r="U54" s="205">
        <f>T54*'Wskaźniki makroekonomiczne'!U$42</f>
        <v>0.44718189000693681</v>
      </c>
      <c r="V54" s="205">
        <f>U54*'Wskaźniki makroekonomiczne'!V$42</f>
        <v>0.48438046582191635</v>
      </c>
      <c r="W54" s="205">
        <f>V54*'Wskaźniki makroekonomiczne'!W$42</f>
        <v>0.49406604577719732</v>
      </c>
      <c r="X54" s="205">
        <f>W54*'Wskaźniki makroekonomiczne'!X$42</f>
        <v>0.50250112067700203</v>
      </c>
      <c r="Y54" s="205">
        <f>X54*'Wskaźniki makroekonomiczne'!Y$42</f>
        <v>0.51062186865033254</v>
      </c>
      <c r="Z54" s="205">
        <f>Y54*'Wskaźniki makroekonomiczne'!Z$42</f>
        <v>0.51917709600644346</v>
      </c>
      <c r="AA54" s="205">
        <f>Z54*'Wskaźniki makroekonomiczne'!AA$42</f>
        <v>0.52766392333439149</v>
      </c>
      <c r="AB54" s="205">
        <f>AA54*'Wskaźniki makroekonomiczne'!AB$42</f>
        <v>0.53633906807425391</v>
      </c>
      <c r="AC54" s="205">
        <f>AB54*'Wskaźniki makroekonomiczne'!AC$42</f>
        <v>0.54493793571938032</v>
      </c>
      <c r="AD54" s="205">
        <f>AC54*'Wskaźniki makroekonomiczne'!AD$42</f>
        <v>0.55345098452769503</v>
      </c>
      <c r="AE54" s="205">
        <f>AD54*'Wskaźniki makroekonomiczne'!AE$42</f>
        <v>0.56186819786526987</v>
      </c>
      <c r="AF54" s="205">
        <f>AE54*'Wskaźniki makroekonomiczne'!AF$42</f>
        <v>0.57046905861887109</v>
      </c>
      <c r="AG54" s="205">
        <f>AF54*'Wskaźniki makroekonomiczne'!AG$42</f>
        <v>0.57896836360555293</v>
      </c>
      <c r="AH54" s="205">
        <f>AG54*'Wskaźniki makroekonomiczne'!AH$42</f>
        <v>0.5876441989661142</v>
      </c>
      <c r="AI54" s="205">
        <f>AH54*'Wskaźniki makroekonomiczne'!AI$42</f>
        <v>0.59620110306902729</v>
      </c>
      <c r="AJ54" s="205">
        <f>AI54*'Wskaźniki makroekonomiczne'!AJ$42</f>
        <v>0.60462410187678384</v>
      </c>
      <c r="AK54" s="205">
        <f>AJ54*'Wskaźniki makroekonomiczne'!AK$42</f>
        <v>0.61290359167440167</v>
      </c>
      <c r="AL54" s="205">
        <f>AK54*'Wskaźniki makroekonomiczne'!AL$42</f>
        <v>0.621025303175751</v>
      </c>
      <c r="AM54" s="205">
        <f>AL54*'Wskaźniki makroekonomiczne'!AM$42</f>
        <v>0.62897502250306492</v>
      </c>
      <c r="AN54" s="205">
        <f>AM54*'Wskaźniki makroekonomiczne'!AN$42</f>
        <v>0.63673809864153297</v>
      </c>
      <c r="AO54" s="205">
        <f>AN54*'Wskaźniki makroekonomiczne'!AO$42</f>
        <v>0.64462240259558046</v>
      </c>
      <c r="AP54" s="205">
        <f>AO54*'Wskaźniki makroekonomiczne'!AP$42</f>
        <v>0.65197659538451547</v>
      </c>
      <c r="AQ54" s="205">
        <f>AP54*'Wskaźniki makroekonomiczne'!AQ$42</f>
        <v>0.6594346591256024</v>
      </c>
      <c r="AR54" s="205">
        <f>AQ54*'Wskaźniki makroekonomiczne'!AR$42</f>
        <v>0.66699507667176317</v>
      </c>
      <c r="AS54" s="205">
        <f>AR54*'Wskaźniki makroekonomiczne'!AS$42</f>
        <v>0.67432446437702398</v>
      </c>
      <c r="AT54" s="205">
        <f>AS54*'Wskaźniki makroekonomiczne'!AT$42</f>
        <v>0.68141166585336355</v>
      </c>
      <c r="AU54" s="205">
        <f>AT54*'Wskaźniki makroekonomiczne'!AU$42</f>
        <v>0.68824580977755967</v>
      </c>
      <c r="AV54" s="205">
        <f>AU54*'Wskaźniki makroekonomiczne'!AV$42</f>
        <v>0.69516365173360872</v>
      </c>
      <c r="AW54" s="205">
        <f>AV54*'Wskaźniki makroekonomiczne'!AW$42</f>
        <v>0.70216272930925161</v>
      </c>
      <c r="AX54" s="205">
        <f>AW54*'Wskaźniki makroekonomiczne'!AX$42</f>
        <v>0.70924301147375679</v>
      </c>
      <c r="AY54" s="205">
        <f>AX54*'Wskaźniki makroekonomiczne'!AY$42</f>
        <v>0.71604597752222132</v>
      </c>
      <c r="AZ54" s="205">
        <f>AY54*'Wskaźniki makroekonomiczne'!AZ$42</f>
        <v>0.72285448243331907</v>
      </c>
      <c r="BA54" s="205">
        <f>AZ54*'Wskaźniki makroekonomiczne'!BA$42</f>
        <v>0.7297277258396806</v>
      </c>
      <c r="BB54" s="205">
        <f>BA54*'Wskaźniki makroekonomiczne'!BB$42</f>
        <v>0.73666632330563664</v>
      </c>
      <c r="BC54" s="205">
        <f>BB54*'Wskaźniki makroekonomiczne'!BC$42</f>
        <v>0.74367089624859561</v>
      </c>
      <c r="BD54" s="205">
        <f>BC54*'Wskaźniki makroekonomiczne'!BD$42</f>
        <v>0.75074207199469767</v>
      </c>
      <c r="BE54" s="205">
        <f>BD54*'Wskaźniki makroekonomiczne'!BE$42</f>
        <v>0.75825771208730286</v>
      </c>
      <c r="BF54" s="205">
        <f>BE54*'Wskaźniki makroekonomiczne'!BF$42</f>
        <v>0.76584859086454904</v>
      </c>
      <c r="BG54" s="205">
        <f>BF54*'Wskaźniki makroekonomiczne'!BG$42</f>
        <v>0.77351546153702067</v>
      </c>
      <c r="BH54" s="205">
        <f>BG54*'Wskaźniki makroekonomiczne'!BH$42</f>
        <v>0.78164775614046944</v>
      </c>
      <c r="BI54" s="205">
        <f>BH54*'Wskaźniki makroekonomiczne'!BI$42</f>
        <v>0.78986554899030859</v>
      </c>
    </row>
    <row r="55" spans="1:61" ht="15">
      <c r="A55" s="433"/>
      <c r="B55" s="182" t="s">
        <v>40</v>
      </c>
      <c r="C55" s="430"/>
      <c r="D55" s="431"/>
      <c r="E55" s="431"/>
      <c r="F55" s="431"/>
      <c r="G55" s="431"/>
      <c r="H55" s="431"/>
      <c r="I55" s="431"/>
      <c r="J55" s="432"/>
      <c r="K55" s="360">
        <f>H21*'Wskaźniki makroekonomiczne'!$K$25*$C$27</f>
        <v>0.35794080196284611</v>
      </c>
      <c r="L55" s="361">
        <f>K55*'Wskaźniki makroekonomiczne'!L$42</f>
        <v>0.38082413645102886</v>
      </c>
      <c r="M55" s="206">
        <f>L55*'Wskaźniki makroekonomiczne'!M$42</f>
        <v>0.39748191433449176</v>
      </c>
      <c r="N55" s="206">
        <f>M55*'Wskaźniki makroekonomiczne'!N$42</f>
        <v>0.4028675617487093</v>
      </c>
      <c r="O55" s="206">
        <f>N55*'Wskaźniki makroekonomiczne'!O$42</f>
        <v>0.41012907325580195</v>
      </c>
      <c r="P55" s="206">
        <f>O55*'Wskaźniki makroekonomiczne'!P$42</f>
        <v>0.41581980296332238</v>
      </c>
      <c r="Q55" s="206">
        <f>P55*'Wskaźniki makroekonomiczne'!Q$42</f>
        <v>0.42142118281997509</v>
      </c>
      <c r="R55" s="206">
        <f>Q55*'Wskaźniki makroekonomiczne'!R$42</f>
        <v>0.43843969544587469</v>
      </c>
      <c r="S55" s="206">
        <f>R55*'Wskaźniki makroekonomiczne'!S$42</f>
        <v>0.45568791548913423</v>
      </c>
      <c r="T55" s="206">
        <f>S55*'Wskaźniki makroekonomiczne'!T$42</f>
        <v>0.47619902813601073</v>
      </c>
      <c r="U55" s="206">
        <f>T55*'Wskaźniki makroekonomiczne'!U$42</f>
        <v>0.48836969566547062</v>
      </c>
      <c r="V55" s="206">
        <f>U55*'Wskaźniki makroekonomiczne'!V$42</f>
        <v>0.52899445609498774</v>
      </c>
      <c r="W55" s="206">
        <f>V55*'Wskaźniki makroekonomiczne'!W$42</f>
        <v>0.53957212894088669</v>
      </c>
      <c r="X55" s="206">
        <f>W55*'Wskaźniki makroekonomiczne'!X$42</f>
        <v>0.54878411863409449</v>
      </c>
      <c r="Y55" s="206">
        <f>X55*'Wskaźniki makroekonomiczne'!Y$42</f>
        <v>0.55765283023654755</v>
      </c>
      <c r="Z55" s="206">
        <f>Y55*'Wskaźniki makroekonomiczne'!Z$42</f>
        <v>0.56699603905966867</v>
      </c>
      <c r="AA55" s="206">
        <f>Z55*'Wskaźniki makroekonomiczne'!AA$42</f>
        <v>0.57626454785203296</v>
      </c>
      <c r="AB55" s="206">
        <f>AA55*'Wskaźniki makroekonomiczne'!AB$42</f>
        <v>0.58573871908109321</v>
      </c>
      <c r="AC55" s="206">
        <f>AB55*'Wskaźniki makroekonomiczne'!AC$42</f>
        <v>0.59512958769353386</v>
      </c>
      <c r="AD55" s="206">
        <f>AC55*'Wskaźniki makroekonomiczne'!AD$42</f>
        <v>0.6044267331026143</v>
      </c>
      <c r="AE55" s="206">
        <f>AD55*'Wskaźniki makroekonomiczne'!AE$42</f>
        <v>0.6136192160897026</v>
      </c>
      <c r="AF55" s="206">
        <f>AE55*'Wskaźniki makroekonomiczne'!AF$42</f>
        <v>0.62301226138639865</v>
      </c>
      <c r="AG55" s="206">
        <f>AF55*'Wskaźniki makroekonomiczne'!AG$42</f>
        <v>0.63229439709553803</v>
      </c>
      <c r="AH55" s="206">
        <f>AG55*'Wskaźniki makroekonomiczne'!AH$42</f>
        <v>0.64176932255509833</v>
      </c>
      <c r="AI55" s="206">
        <f>AH55*'Wskaźniki makroekonomiczne'!AI$42</f>
        <v>0.6511143625622271</v>
      </c>
      <c r="AJ55" s="206">
        <f>AI55*'Wskaźniki makroekonomiczne'!AJ$42</f>
        <v>0.66031316389175065</v>
      </c>
      <c r="AK55" s="206">
        <f>AJ55*'Wskaźniki makroekonomiczne'!AK$42</f>
        <v>0.66935523827599119</v>
      </c>
      <c r="AL55" s="206">
        <f>AK55*'Wskaźniki makroekonomiczne'!AL$42</f>
        <v>0.67822500215246473</v>
      </c>
      <c r="AM55" s="206">
        <f>AL55*'Wskaźniki makroekonomiczne'!AM$42</f>
        <v>0.68690693247045231</v>
      </c>
      <c r="AN55" s="206">
        <f>AM55*'Wskaźniki makroekonomiczne'!AN$42</f>
        <v>0.69538502877956876</v>
      </c>
      <c r="AO55" s="206">
        <f>AN55*'Wskaźniki makroekonomiczne'!AO$42</f>
        <v>0.70399551862412069</v>
      </c>
      <c r="AP55" s="206">
        <f>AO55*'Wskaźniki makroekonomiczne'!AP$42</f>
        <v>0.71202707127519449</v>
      </c>
      <c r="AQ55" s="206">
        <f>AP55*'Wskaźniki makroekonomiczne'!AQ$42</f>
        <v>0.72017206193980265</v>
      </c>
      <c r="AR55" s="206">
        <f>AQ55*'Wskaźniki makroekonomiczne'!AR$42</f>
        <v>0.72842883373363609</v>
      </c>
      <c r="AS55" s="206">
        <f>AR55*'Wskaźniki makroekonomiczne'!AS$42</f>
        <v>0.73643329662227619</v>
      </c>
      <c r="AT55" s="206">
        <f>AS55*'Wskaźniki makroekonomiczne'!AT$42</f>
        <v>0.74417326665564698</v>
      </c>
      <c r="AU55" s="206">
        <f>AT55*'Wskaźniki makroekonomiczne'!AU$42</f>
        <v>0.75163687120444012</v>
      </c>
      <c r="AV55" s="206">
        <f>AU55*'Wskaźniki makroekonomiczne'!AV$42</f>
        <v>0.75919188281433581</v>
      </c>
      <c r="AW55" s="206">
        <f>AV55*'Wskaźniki makroekonomiczne'!AW$42</f>
        <v>0.76683561227194574</v>
      </c>
      <c r="AX55" s="206">
        <f>AW55*'Wskaźniki makroekonomiczne'!AX$42</f>
        <v>0.77456802568844485</v>
      </c>
      <c r="AY55" s="206">
        <f>AX55*'Wskaźniki makroekonomiczne'!AY$42</f>
        <v>0.78199758071505743</v>
      </c>
      <c r="AZ55" s="206">
        <f>AY55*'Wskaźniki makroekonomiczne'!AZ$42</f>
        <v>0.78943318476270363</v>
      </c>
      <c r="BA55" s="206">
        <f>AZ55*'Wskaźniki makroekonomiczne'!BA$42</f>
        <v>0.79693949006175635</v>
      </c>
      <c r="BB55" s="206">
        <f>BA55*'Wskaźniki makroekonomiczne'!BB$42</f>
        <v>0.80451716887326097</v>
      </c>
      <c r="BC55" s="206">
        <f>BB55*'Wskaźniki makroekonomiczne'!BC$42</f>
        <v>0.81216689985043988</v>
      </c>
      <c r="BD55" s="206">
        <f>BC55*'Wskaźniki makroekonomiczne'!BD$42</f>
        <v>0.81988936809947233</v>
      </c>
      <c r="BE55" s="206">
        <f>BD55*'Wskaźniki makroekonomiczne'!BE$42</f>
        <v>0.82809723820060688</v>
      </c>
      <c r="BF55" s="206">
        <f>BE55*'Wskaźniki makroekonomiczne'!BF$42</f>
        <v>0.83638727686523096</v>
      </c>
      <c r="BG55" s="206">
        <f>BF55*'Wskaźniki makroekonomiczne'!BG$42</f>
        <v>0.84476030667858815</v>
      </c>
      <c r="BH55" s="206">
        <f>BG55*'Wskaźniki makroekonomiczne'!BH$42</f>
        <v>0.8536416284165651</v>
      </c>
      <c r="BI55" s="206">
        <f>BH55*'Wskaźniki makroekonomiczne'!BI$42</f>
        <v>0.86261632323941584</v>
      </c>
    </row>
    <row r="56" spans="1:61" ht="15">
      <c r="A56" s="423"/>
      <c r="B56" s="179" t="s">
        <v>41</v>
      </c>
      <c r="C56" s="424"/>
      <c r="D56" s="425"/>
      <c r="E56" s="425"/>
      <c r="F56" s="425"/>
      <c r="G56" s="425"/>
      <c r="H56" s="425"/>
      <c r="I56" s="425"/>
      <c r="J56" s="426"/>
      <c r="K56" s="362">
        <f>H22*'Wskaźniki makroekonomiczne'!$K$25*$C$27</f>
        <v>0.33637810304942162</v>
      </c>
      <c r="L56" s="363">
        <f>K56*'Wskaźniki makroekonomiczne'!L$42</f>
        <v>0.35788292341181022</v>
      </c>
      <c r="M56" s="111">
        <f>L56*'Wskaźniki makroekonomiczne'!M$42</f>
        <v>0.37353722069988382</v>
      </c>
      <c r="N56" s="111">
        <f>M56*'Wskaźniki makroekonomiczne'!N$42</f>
        <v>0.37859843152288342</v>
      </c>
      <c r="O56" s="111">
        <f>N56*'Wskaźniki makroekonomiczne'!O$42</f>
        <v>0.38542250257774158</v>
      </c>
      <c r="P56" s="111">
        <f>O56*'Wskaźniki makroekonomiczne'!P$42</f>
        <v>0.39077041724264028</v>
      </c>
      <c r="Q56" s="111">
        <f>P56*'Wskaźniki makroekonomiczne'!Q$42</f>
        <v>0.39603436457780788</v>
      </c>
      <c r="R56" s="111">
        <f>Q56*'Wskaźniki makroekonomiczne'!R$42</f>
        <v>0.41202766559973764</v>
      </c>
      <c r="S56" s="111">
        <f>R56*'Wskaźniki makroekonomiczne'!S$42</f>
        <v>0.42823683624280084</v>
      </c>
      <c r="T56" s="111">
        <f>S56*'Wskaźniki makroekonomiczne'!T$42</f>
        <v>0.44751233969408238</v>
      </c>
      <c r="U56" s="111">
        <f>T56*'Wskaźniki makroekonomiczne'!U$42</f>
        <v>0.45894983448080373</v>
      </c>
      <c r="V56" s="111">
        <f>U56*'Wskaźniki makroekonomiczne'!V$42</f>
        <v>0.49712732018565114</v>
      </c>
      <c r="W56" s="111">
        <f>V56*'Wskaźniki makroekonomiczne'!W$42</f>
        <v>0.50706778382396589</v>
      </c>
      <c r="X56" s="111">
        <f>W56*'Wskaźniki makroekonomiczne'!X$42</f>
        <v>0.51572483437902861</v>
      </c>
      <c r="Y56" s="111">
        <f>X56*'Wskaźniki makroekonomiczne'!Y$42</f>
        <v>0.52405928624639408</v>
      </c>
      <c r="Z56" s="111">
        <f>Y56*'Wskaźniki makroekonomiczne'!Z$42</f>
        <v>0.53283965116450793</v>
      </c>
      <c r="AA56" s="111">
        <f>Z56*'Wskaźniki makroekonomiczne'!AA$42</f>
        <v>0.54154981605371777</v>
      </c>
      <c r="AB56" s="111">
        <f>AA56*'Wskaźniki makroekonomiczne'!AB$42</f>
        <v>0.55045325407620815</v>
      </c>
      <c r="AC56" s="111">
        <f>AB56*'Wskaźniki makroekonomiczne'!AC$42</f>
        <v>0.55927840771199577</v>
      </c>
      <c r="AD56" s="111">
        <f>AC56*'Wskaźniki makroekonomiczne'!AD$42</f>
        <v>0.56801548412052927</v>
      </c>
      <c r="AE56" s="111">
        <f>AD56*'Wskaźniki makroekonomiczne'!AE$42</f>
        <v>0.57665420307225079</v>
      </c>
      <c r="AF56" s="111">
        <f>AE56*'Wskaźniki makroekonomiczne'!AF$42</f>
        <v>0.58548140226673628</v>
      </c>
      <c r="AG56" s="111">
        <f>AF56*'Wskaźniki makroekonomiczne'!AG$42</f>
        <v>0.59420437317412034</v>
      </c>
      <c r="AH56" s="111">
        <f>AG56*'Wskaźniki makroekonomiczne'!AH$42</f>
        <v>0.60310851999153847</v>
      </c>
      <c r="AI56" s="111">
        <f>AH56*'Wskaźniki makroekonomiczne'!AI$42</f>
        <v>0.61189060578137033</v>
      </c>
      <c r="AJ56" s="111">
        <f>AI56*'Wskaźniki makroekonomiczne'!AJ$42</f>
        <v>0.62053526245248891</v>
      </c>
      <c r="AK56" s="111">
        <f>AJ56*'Wskaźniki makroekonomiczne'!AK$42</f>
        <v>0.62903263356057038</v>
      </c>
      <c r="AL56" s="111">
        <f>AK56*'Wskaźniki makroekonomiczne'!AL$42</f>
        <v>0.63736807431195519</v>
      </c>
      <c r="AM56" s="111">
        <f>AL56*'Wskaźniki makroekonomiczne'!AM$42</f>
        <v>0.64552699677946168</v>
      </c>
      <c r="AN56" s="111">
        <f>AM56*'Wskaźniki makroekonomiczne'!AN$42</f>
        <v>0.65349436439525788</v>
      </c>
      <c r="AO56" s="111">
        <f>AN56*'Wskaźniki makroekonomiczne'!AO$42</f>
        <v>0.6615861500323067</v>
      </c>
      <c r="AP56" s="111">
        <f>AO56*'Wskaźniki makroekonomiczne'!AP$42</f>
        <v>0.66913387421042425</v>
      </c>
      <c r="AQ56" s="111">
        <f>AP56*'Wskaźniki makroekonomiczne'!AQ$42</f>
        <v>0.67678820278680296</v>
      </c>
      <c r="AR56" s="111">
        <f>AQ56*'Wskaźniki makroekonomiczne'!AR$42</f>
        <v>0.6845475786894416</v>
      </c>
      <c r="AS56" s="111">
        <f>AR56*'Wskaźniki makroekonomiczne'!AS$42</f>
        <v>0.69206984501852498</v>
      </c>
      <c r="AT56" s="111">
        <f>AS56*'Wskaźniki makroekonomiczne'!AT$42</f>
        <v>0.69934355179687346</v>
      </c>
      <c r="AU56" s="111">
        <f>AT56*'Wskaźniki makroekonomiczne'!AU$42</f>
        <v>0.70635754161381159</v>
      </c>
      <c r="AV56" s="111">
        <f>AU56*'Wskaźniki makroekonomiczne'!AV$42</f>
        <v>0.71345743204238832</v>
      </c>
      <c r="AW56" s="111">
        <f>AV56*'Wskaźniki makroekonomiczne'!AW$42</f>
        <v>0.72064069587002177</v>
      </c>
      <c r="AX56" s="111">
        <f>AW56*'Wskaźniki makroekonomiczne'!AX$42</f>
        <v>0.72790730124938241</v>
      </c>
      <c r="AY56" s="111">
        <f>AX56*'Wskaźniki makroekonomiczne'!AY$42</f>
        <v>0.734889292720175</v>
      </c>
      <c r="AZ56" s="111">
        <f>AY56*'Wskaźniki makroekonomiczne'!AZ$42</f>
        <v>0.7418769688131438</v>
      </c>
      <c r="BA56" s="111">
        <f>AZ56*'Wskaźniki makroekonomiczne'!BA$42</f>
        <v>0.74893108704598854</v>
      </c>
      <c r="BB56" s="111">
        <f>BA56*'Wskaźniki makroekonomiczne'!BB$42</f>
        <v>0.75605227918210127</v>
      </c>
      <c r="BC56" s="111">
        <f>BB56*'Wskaźniki makroekonomiczne'!BC$42</f>
        <v>0.76324118299198018</v>
      </c>
      <c r="BD56" s="111">
        <f>BC56*'Wskaźniki makroekonomiczne'!BD$42</f>
        <v>0.77049844231034803</v>
      </c>
      <c r="BE56" s="111">
        <f>BD56*'Wskaźniki makroekonomiczne'!BE$42</f>
        <v>0.7782118624053902</v>
      </c>
      <c r="BF56" s="111">
        <f>BE56*'Wskaźniki makroekonomiczne'!BF$42</f>
        <v>0.78600250115045867</v>
      </c>
      <c r="BG56" s="111">
        <f>BF56*'Wskaźniki makroekonomiczne'!BG$42</f>
        <v>0.79387113157746902</v>
      </c>
      <c r="BH56" s="111">
        <f>BG56*'Wskaźniki makroekonomiczne'!BH$42</f>
        <v>0.8022174339336402</v>
      </c>
      <c r="BI56" s="111">
        <f>BH56*'Wskaźniki makroekonomiczne'!BI$42</f>
        <v>0.81065148449005409</v>
      </c>
    </row>
    <row r="57" spans="1:61" ht="15" hidden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61" ht="15" hidden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61" ht="15" hidden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61" ht="15" hidden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61" ht="15" hidden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61" ht="15" hidden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61" ht="15" hidden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61" ht="15" hidden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15" hidden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15" hidden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5" hidden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15" hidden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5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15" hidden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15" hidden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5" hidden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ht="15" hidden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15" hidden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15" hidden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</sheetData>
  <mergeCells count="49">
    <mergeCell ref="C46:J46"/>
    <mergeCell ref="C47:J47"/>
    <mergeCell ref="C48:J48"/>
    <mergeCell ref="C49:J49"/>
    <mergeCell ref="C38:J38"/>
    <mergeCell ref="C39:J39"/>
    <mergeCell ref="C40:J40"/>
    <mergeCell ref="C41:J41"/>
    <mergeCell ref="C42:J42"/>
    <mergeCell ref="C50:J50"/>
    <mergeCell ref="C51:J51"/>
    <mergeCell ref="C52:J52"/>
    <mergeCell ref="A54:A56"/>
    <mergeCell ref="A39:A41"/>
    <mergeCell ref="A42:A44"/>
    <mergeCell ref="A45:A47"/>
    <mergeCell ref="A48:A50"/>
    <mergeCell ref="A51:A53"/>
    <mergeCell ref="C53:J53"/>
    <mergeCell ref="C54:J54"/>
    <mergeCell ref="C55:J55"/>
    <mergeCell ref="C56:J56"/>
    <mergeCell ref="C43:J43"/>
    <mergeCell ref="C44:J44"/>
    <mergeCell ref="C45:J45"/>
    <mergeCell ref="H31:H32"/>
    <mergeCell ref="B18:B19"/>
    <mergeCell ref="C18:C19"/>
    <mergeCell ref="D18:D19"/>
    <mergeCell ref="E18:E19"/>
    <mergeCell ref="F18:G18"/>
    <mergeCell ref="H18:H19"/>
    <mergeCell ref="B31:B32"/>
    <mergeCell ref="C31:C32"/>
    <mergeCell ref="D31:D32"/>
    <mergeCell ref="E31:E32"/>
    <mergeCell ref="F31:G31"/>
    <mergeCell ref="H12:H13"/>
    <mergeCell ref="B4:B5"/>
    <mergeCell ref="C4:C5"/>
    <mergeCell ref="D4:D5"/>
    <mergeCell ref="E4:E5"/>
    <mergeCell ref="F4:G4"/>
    <mergeCell ref="H4:H5"/>
    <mergeCell ref="B12:B13"/>
    <mergeCell ref="C12:C13"/>
    <mergeCell ref="D12:D13"/>
    <mergeCell ref="E12:E13"/>
    <mergeCell ref="F12:G12"/>
  </mergeCells>
  <pageMargins left="0.7" right="0.7" top="0.75" bottom="0.75" header="0.3" footer="0.3"/>
  <pageSetup paperSize="9" orientation="portrait" verticalDpi="597" r:id="rId1"/>
  <ignoredErrors>
    <ignoredError sqref="J45 L45:AT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showGridLines="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ColWidth="0" defaultRowHeight="14.25" zeroHeight="1" outlineLevelRow="1"/>
  <cols>
    <col min="1" max="1" width="20.625" style="2" customWidth="1"/>
    <col min="2" max="7" width="10.625" style="2" customWidth="1"/>
    <col min="8" max="10" width="0.875" style="2" customWidth="1"/>
    <col min="11" max="44" width="10.625" style="2" customWidth="1"/>
    <col min="45" max="61" width="10.625" customWidth="1"/>
    <col min="62" max="16384" width="9" hidden="1"/>
  </cols>
  <sheetData>
    <row r="1" spans="1:61" s="41" customFormat="1" ht="20.100000000000001" customHeight="1">
      <c r="A1" s="91" t="s">
        <v>164</v>
      </c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spans="1:61"/>
    <row r="3" spans="1:61" ht="15" hidden="1" outlineLevel="1">
      <c r="A3" s="5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61" ht="15" hidden="1" outlineLevel="1">
      <c r="A4" s="5"/>
      <c r="B4" s="145" t="s">
        <v>180</v>
      </c>
      <c r="C4" s="145"/>
      <c r="D4" s="145"/>
      <c r="E4" s="145"/>
      <c r="F4" s="145"/>
      <c r="G4" s="14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61" ht="12.75" hidden="1" customHeight="1" outlineLevel="1">
      <c r="A5" s="5"/>
      <c r="B5" s="442"/>
      <c r="C5" s="438" t="s">
        <v>59</v>
      </c>
      <c r="D5" s="438" t="s">
        <v>56</v>
      </c>
      <c r="E5" s="438" t="s">
        <v>60</v>
      </c>
      <c r="F5" s="440" t="s">
        <v>2</v>
      </c>
      <c r="G5" s="44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61" ht="15" hidden="1" outlineLevel="1">
      <c r="A6" s="5"/>
      <c r="B6" s="443"/>
      <c r="C6" s="439"/>
      <c r="D6" s="439"/>
      <c r="E6" s="439"/>
      <c r="F6" s="167" t="s">
        <v>57</v>
      </c>
      <c r="G6" s="167" t="s">
        <v>58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61" ht="15" hidden="1" outlineLevel="1">
      <c r="A7" s="5"/>
      <c r="B7" s="4" t="s">
        <v>116</v>
      </c>
      <c r="C7" s="166">
        <v>13434</v>
      </c>
      <c r="D7" s="166">
        <v>1678</v>
      </c>
      <c r="E7" s="166">
        <v>14435</v>
      </c>
      <c r="F7" s="111">
        <v>221455</v>
      </c>
      <c r="G7" s="111">
        <v>47491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61" ht="15" hidden="1" outlineLevel="1">
      <c r="A8" s="5"/>
      <c r="B8" s="4" t="s">
        <v>117</v>
      </c>
      <c r="C8" s="166">
        <f>C7*'Wskaźniki makroekonomiczne'!$K$25</f>
        <v>53664.799800000001</v>
      </c>
      <c r="D8" s="166">
        <f>D7*'Wskaźniki makroekonomiczne'!$K$25</f>
        <v>6703.1066000000001</v>
      </c>
      <c r="E8" s="166">
        <f>E7*'Wskaźniki makroekonomiczne'!$K$25</f>
        <v>57663.494500000001</v>
      </c>
      <c r="F8" s="111">
        <f>F7*'Wskaźniki makroekonomiczne'!$K$25</f>
        <v>884646.28850000002</v>
      </c>
      <c r="G8" s="111">
        <f>G7*'Wskaźniki makroekonomiczne'!$K$25</f>
        <v>189712.2977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61" ht="15" hidden="1" outlineLevel="1">
      <c r="A9" s="5"/>
      <c r="B9" s="33" t="s">
        <v>115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61" ht="15" hidden="1" outlineLevel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61" ht="15" hidden="1" outlineLevel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61" ht="15" collapsed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61" ht="15">
      <c r="A13" s="124" t="s">
        <v>257</v>
      </c>
      <c r="B13" s="16"/>
      <c r="C13" s="16"/>
      <c r="D13" s="16"/>
      <c r="E13" s="16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61" ht="15">
      <c r="A14" s="30"/>
      <c r="B14" s="131"/>
      <c r="C14" s="132"/>
      <c r="D14" s="132"/>
      <c r="E14" s="132"/>
      <c r="F14" s="132"/>
      <c r="G14" s="240" t="s">
        <v>253</v>
      </c>
      <c r="H14" s="446"/>
      <c r="I14" s="446"/>
      <c r="J14" s="447"/>
      <c r="K14" s="30">
        <f>'Wskaźniki makroekonomiczne'!K1</f>
        <v>2010</v>
      </c>
      <c r="L14" s="30">
        <f>K14+1</f>
        <v>2011</v>
      </c>
      <c r="M14" s="30">
        <f t="shared" ref="M14:AY14" si="0">L14+1</f>
        <v>2012</v>
      </c>
      <c r="N14" s="30">
        <f t="shared" si="0"/>
        <v>2013</v>
      </c>
      <c r="O14" s="30">
        <f t="shared" si="0"/>
        <v>2014</v>
      </c>
      <c r="P14" s="30">
        <f t="shared" si="0"/>
        <v>2015</v>
      </c>
      <c r="Q14" s="30">
        <f t="shared" si="0"/>
        <v>2016</v>
      </c>
      <c r="R14" s="30">
        <f t="shared" si="0"/>
        <v>2017</v>
      </c>
      <c r="S14" s="30">
        <f t="shared" si="0"/>
        <v>2018</v>
      </c>
      <c r="T14" s="30">
        <f t="shared" si="0"/>
        <v>2019</v>
      </c>
      <c r="U14" s="30">
        <f t="shared" si="0"/>
        <v>2020</v>
      </c>
      <c r="V14" s="30">
        <f t="shared" si="0"/>
        <v>2021</v>
      </c>
      <c r="W14" s="30">
        <f t="shared" si="0"/>
        <v>2022</v>
      </c>
      <c r="X14" s="30">
        <f t="shared" si="0"/>
        <v>2023</v>
      </c>
      <c r="Y14" s="30">
        <f t="shared" si="0"/>
        <v>2024</v>
      </c>
      <c r="Z14" s="30">
        <f t="shared" si="0"/>
        <v>2025</v>
      </c>
      <c r="AA14" s="30">
        <f t="shared" si="0"/>
        <v>2026</v>
      </c>
      <c r="AB14" s="30">
        <f t="shared" si="0"/>
        <v>2027</v>
      </c>
      <c r="AC14" s="30">
        <f t="shared" si="0"/>
        <v>2028</v>
      </c>
      <c r="AD14" s="30">
        <f t="shared" si="0"/>
        <v>2029</v>
      </c>
      <c r="AE14" s="30">
        <f t="shared" si="0"/>
        <v>2030</v>
      </c>
      <c r="AF14" s="30">
        <f t="shared" si="0"/>
        <v>2031</v>
      </c>
      <c r="AG14" s="30">
        <f t="shared" si="0"/>
        <v>2032</v>
      </c>
      <c r="AH14" s="30">
        <f t="shared" si="0"/>
        <v>2033</v>
      </c>
      <c r="AI14" s="30">
        <f t="shared" si="0"/>
        <v>2034</v>
      </c>
      <c r="AJ14" s="30">
        <f t="shared" si="0"/>
        <v>2035</v>
      </c>
      <c r="AK14" s="30">
        <f t="shared" si="0"/>
        <v>2036</v>
      </c>
      <c r="AL14" s="30">
        <f t="shared" si="0"/>
        <v>2037</v>
      </c>
      <c r="AM14" s="30">
        <f t="shared" si="0"/>
        <v>2038</v>
      </c>
      <c r="AN14" s="30">
        <f t="shared" si="0"/>
        <v>2039</v>
      </c>
      <c r="AO14" s="30">
        <f t="shared" si="0"/>
        <v>2040</v>
      </c>
      <c r="AP14" s="30">
        <f t="shared" si="0"/>
        <v>2041</v>
      </c>
      <c r="AQ14" s="30">
        <f t="shared" si="0"/>
        <v>2042</v>
      </c>
      <c r="AR14" s="30">
        <f t="shared" si="0"/>
        <v>2043</v>
      </c>
      <c r="AS14" s="30">
        <f t="shared" si="0"/>
        <v>2044</v>
      </c>
      <c r="AT14" s="30">
        <f t="shared" si="0"/>
        <v>2045</v>
      </c>
      <c r="AU14" s="30">
        <f t="shared" si="0"/>
        <v>2046</v>
      </c>
      <c r="AV14" s="30">
        <f t="shared" si="0"/>
        <v>2047</v>
      </c>
      <c r="AW14" s="30">
        <f t="shared" si="0"/>
        <v>2048</v>
      </c>
      <c r="AX14" s="30">
        <f t="shared" si="0"/>
        <v>2049</v>
      </c>
      <c r="AY14" s="30">
        <f t="shared" si="0"/>
        <v>2050</v>
      </c>
      <c r="AZ14" s="30">
        <f t="shared" ref="AZ14:BI14" si="1">AY14+1</f>
        <v>2051</v>
      </c>
      <c r="BA14" s="30">
        <f t="shared" si="1"/>
        <v>2052</v>
      </c>
      <c r="BB14" s="30">
        <f t="shared" si="1"/>
        <v>2053</v>
      </c>
      <c r="BC14" s="30">
        <f t="shared" si="1"/>
        <v>2054</v>
      </c>
      <c r="BD14" s="30">
        <f t="shared" si="1"/>
        <v>2055</v>
      </c>
      <c r="BE14" s="30">
        <f t="shared" si="1"/>
        <v>2056</v>
      </c>
      <c r="BF14" s="30">
        <f t="shared" si="1"/>
        <v>2057</v>
      </c>
      <c r="BG14" s="30">
        <f t="shared" si="1"/>
        <v>2058</v>
      </c>
      <c r="BH14" s="30">
        <f t="shared" si="1"/>
        <v>2059</v>
      </c>
      <c r="BI14" s="30">
        <f t="shared" si="1"/>
        <v>2060</v>
      </c>
    </row>
    <row r="15" spans="1:61" ht="15">
      <c r="A15" s="30" t="str">
        <f>C5</f>
        <v>NOx</v>
      </c>
      <c r="B15" s="177"/>
      <c r="C15" s="178"/>
      <c r="D15" s="178"/>
      <c r="E15" s="178"/>
      <c r="F15" s="178"/>
      <c r="G15" s="178"/>
      <c r="H15" s="444"/>
      <c r="I15" s="444"/>
      <c r="J15" s="445"/>
      <c r="K15" s="356">
        <f>C8</f>
        <v>53664.799800000001</v>
      </c>
      <c r="L15" s="357">
        <f>$K15*'Wskaźniki makroekonomiczne'!L$49</f>
        <v>57898.35147004787</v>
      </c>
      <c r="M15" s="7">
        <f>$K15*'Wskaźniki makroekonomiczne'!M$49</f>
        <v>60665.095259552189</v>
      </c>
      <c r="N15" s="7">
        <f>$K15*'Wskaźniki makroekonomiczne'!N$49</f>
        <v>61689.065285469456</v>
      </c>
      <c r="O15" s="7">
        <f>$K15*'Wskaźniki makroekonomiczne'!O$49</f>
        <v>63431.121297262376</v>
      </c>
      <c r="P15" s="7">
        <f>$K15*'Wskaźniki makroekonomiczne'!P$49</f>
        <v>65105.749623597636</v>
      </c>
      <c r="Q15" s="7">
        <f>$K15*'Wskaźniki makroekonomiczne'!Q$49</f>
        <v>66587.10756465001</v>
      </c>
      <c r="R15" s="7">
        <f>$K15*'Wskaźniki makroekonomiczne'!R$49</f>
        <v>70250.316779040426</v>
      </c>
      <c r="S15" s="7">
        <f>$K15*'Wskaźniki makroekonomiczne'!S$49</f>
        <v>74166.351059106906</v>
      </c>
      <c r="T15" s="7">
        <f>$K15*'Wskaźniki makroekonomiczne'!T$49</f>
        <v>78573.175108464071</v>
      </c>
      <c r="U15" s="7">
        <f>$K15*'Wskaźniki makroekonomiczne'!U$49</f>
        <v>80041.920566947854</v>
      </c>
      <c r="V15" s="7">
        <f>$K15*'Wskaźniki makroekonomiczne'!V$49</f>
        <v>88197.800592704763</v>
      </c>
      <c r="W15" s="7">
        <f>$K15*'Wskaźniki makroekonomiczne'!W$49</f>
        <v>91019.538989841996</v>
      </c>
      <c r="X15" s="7">
        <f>$K15*'Wskaźniki makroekonomiczne'!X$49</f>
        <v>93505.867723539224</v>
      </c>
      <c r="Y15" s="7">
        <f>$K15*'Wskaźniki makroekonomiczne'!Y$49</f>
        <v>95923.653649389234</v>
      </c>
      <c r="Z15" s="7">
        <f>$K15*'Wskaźniki makroekonomiczne'!Z$49</f>
        <v>98495.102202404756</v>
      </c>
      <c r="AA15" s="7">
        <f>$K15*'Wskaźniki makroekonomiczne'!AA$49</f>
        <v>101071.21253229505</v>
      </c>
      <c r="AB15" s="7">
        <f>$K15*'Wskaźniki makroekonomiczne'!AB$49</f>
        <v>103729.89692279989</v>
      </c>
      <c r="AC15" s="7">
        <f>$K15*'Wskaźniki makroekonomiczne'!AC$49</f>
        <v>106390.7798084994</v>
      </c>
      <c r="AD15" s="7">
        <f>$K15*'Wskaźniki makroekonomiczne'!AD$49</f>
        <v>109050.04749209355</v>
      </c>
      <c r="AE15" s="7">
        <f>$K15*'Wskaźniki makroekonomiczne'!AE$49</f>
        <v>111703.64476411774</v>
      </c>
      <c r="AF15" s="7">
        <f>$K15*'Wskaźniki makroekonomiczne'!AF$49</f>
        <v>114439.51057161101</v>
      </c>
      <c r="AG15" s="7">
        <f>$K15*'Wskaźniki makroekonomiczne'!AG$49</f>
        <v>117167.52896469845</v>
      </c>
      <c r="AH15" s="7">
        <f>$K15*'Wskaźniki makroekonomiczne'!AH$49</f>
        <v>119976.735836234</v>
      </c>
      <c r="AI15" s="7">
        <f>$K15*'Wskaźniki makroekonomiczne'!AI$49</f>
        <v>122771.97669779591</v>
      </c>
      <c r="AJ15" s="7">
        <f>$K15*'Wskaźniki makroekonomiczne'!AJ$49</f>
        <v>125547.16972049441</v>
      </c>
      <c r="AK15" s="7">
        <f>$K15*'Wskaźniki makroekonomiczne'!AK$49</f>
        <v>128297.88113300761</v>
      </c>
      <c r="AL15" s="7">
        <f>$K15*'Wskaźniki makroekonomiczne'!AL$49</f>
        <v>131018.04369286483</v>
      </c>
      <c r="AM15" s="7">
        <f>$K15*'Wskaźniki makroekonomiczne'!AM$49</f>
        <v>133701.49422242178</v>
      </c>
      <c r="AN15" s="7">
        <f>$K15*'Wskaźniki makroekonomiczne'!AN$49</f>
        <v>136341.81497880429</v>
      </c>
      <c r="AO15" s="7">
        <f>$K15*'Wskaźniki makroekonomiczne'!AO$49</f>
        <v>139042.98285484701</v>
      </c>
      <c r="AP15" s="7">
        <f>$K15*'Wskaźniki makroekonomiczne'!AP$49</f>
        <v>141581.02409634483</v>
      </c>
      <c r="AQ15" s="7">
        <f>$K15*'Wskaźniki makroekonomiczne'!AQ$49</f>
        <v>144172.33258125425</v>
      </c>
      <c r="AR15" s="7">
        <f>$K15*'Wskaźniki makroekonomiczne'!AR$49</f>
        <v>146817.02956303209</v>
      </c>
      <c r="AS15" s="7">
        <f>$K15*'Wskaźniki makroekonomiczne'!AS$49</f>
        <v>149398.34740249012</v>
      </c>
      <c r="AT15" s="7">
        <f>$K15*'Wskaźniki makroekonomiczne'!AT$49</f>
        <v>151910.64821720679</v>
      </c>
      <c r="AU15" s="7">
        <f>$K15*'Wskaźniki makroekonomiczne'!AU$49</f>
        <v>154348.3622407474</v>
      </c>
      <c r="AV15" s="7">
        <f>$K15*'Wskaźniki makroekonomiczne'!AV$49</f>
        <v>156830.6325249683</v>
      </c>
      <c r="AW15" s="7">
        <f>$K15*'Wskaźniki makroekonomiczne'!AW$49</f>
        <v>159357.04715678512</v>
      </c>
      <c r="AX15" s="7">
        <f>$K15*'Wskaźniki makroekonomiczne'!AX$49</f>
        <v>161928.05883069121</v>
      </c>
      <c r="AY15" s="7">
        <f>$K15*'Wskaźniki makroekonomiczne'!AY$49</f>
        <v>164413.16719258804</v>
      </c>
      <c r="AZ15" s="7">
        <f>$K15*'Wskaźniki makroekonomiczne'!AZ$49</f>
        <v>166914.47664236036</v>
      </c>
      <c r="BA15" s="7">
        <f>$K15*'Wskaźniki makroekonomiczne'!BA$49</f>
        <v>169453.83991148521</v>
      </c>
      <c r="BB15" s="7">
        <f>$K15*'Wskaźniki makroekonomiczne'!BB$49</f>
        <v>172031.83593399549</v>
      </c>
      <c r="BC15" s="7">
        <f>$K15*'Wskaźniki makroekonomiczne'!BC$49</f>
        <v>174649.05245157125</v>
      </c>
      <c r="BD15" s="7">
        <f>$K15*'Wskaźniki makroekonomiczne'!BD$49</f>
        <v>177306.08614753545</v>
      </c>
      <c r="BE15" s="7">
        <f>$K15*'Wskaźniki makroekonomiczne'!BE$49</f>
        <v>180146.08945503138</v>
      </c>
      <c r="BF15" s="7">
        <f>$K15*'Wskaźniki makroekonomiczne'!BF$49</f>
        <v>183031.582564721</v>
      </c>
      <c r="BG15" s="7">
        <f>$K15*'Wskaźniki makroekonomiczne'!BG$49</f>
        <v>185963.29411029929</v>
      </c>
      <c r="BH15" s="7">
        <f>$K15*'Wskaźniki makroekonomiczne'!BH$49</f>
        <v>189091.47110136336</v>
      </c>
      <c r="BI15" s="7">
        <f>$K15*'Wskaźniki makroekonomiczne'!BI$49</f>
        <v>192272.26864496301</v>
      </c>
    </row>
    <row r="16" spans="1:61" ht="15">
      <c r="A16" s="30" t="str">
        <f>D5</f>
        <v>NMVOC</v>
      </c>
      <c r="B16" s="177"/>
      <c r="C16" s="178"/>
      <c r="D16" s="178"/>
      <c r="E16" s="178"/>
      <c r="F16" s="178"/>
      <c r="G16" s="178"/>
      <c r="H16" s="444"/>
      <c r="I16" s="444"/>
      <c r="J16" s="445"/>
      <c r="K16" s="356">
        <f>D8</f>
        <v>6703.1066000000001</v>
      </c>
      <c r="L16" s="357">
        <f>$K16*'Wskaźniki makroekonomiczne'!L$49</f>
        <v>7231.9066373932055</v>
      </c>
      <c r="M16" s="7">
        <f>$K16*'Wskaźniki makroekonomiczne'!M$49</f>
        <v>7577.4921725121767</v>
      </c>
      <c r="N16" s="7">
        <f>$K16*'Wskaźniki makroekonomiczne'!N$49</f>
        <v>7705.3931479096136</v>
      </c>
      <c r="O16" s="7">
        <f>$K16*'Wskaźniki makroekonomiczne'!O$49</f>
        <v>7922.9880554418842</v>
      </c>
      <c r="P16" s="7">
        <f>$K16*'Wskaźniki makroekonomiczne'!P$49</f>
        <v>8132.1607762689318</v>
      </c>
      <c r="Q16" s="7">
        <f>$K16*'Wskaźniki makroekonomiczne'!Q$49</f>
        <v>8317.1926822601399</v>
      </c>
      <c r="R16" s="7">
        <f>$K16*'Wskaźniki makroekonomiczne'!R$49</f>
        <v>8774.7529816309234</v>
      </c>
      <c r="S16" s="7">
        <f>$K16*'Wskaźniki makroekonomiczne'!S$49</f>
        <v>9263.8928894730816</v>
      </c>
      <c r="T16" s="7">
        <f>$K16*'Wskaźniki makroekonomiczne'!T$49</f>
        <v>9814.3358517197194</v>
      </c>
      <c r="U16" s="7">
        <f>$K16*'Wskaźniki makroekonomiczne'!U$49</f>
        <v>9997.7923709497154</v>
      </c>
      <c r="V16" s="7">
        <f>$K16*'Wskaźniki makroekonomiczne'!V$49</f>
        <v>11016.518489992452</v>
      </c>
      <c r="W16" s="7">
        <f>$K16*'Wskaźniki makroekonomiczne'!W$49</f>
        <v>11368.973233955254</v>
      </c>
      <c r="X16" s="7">
        <f>$K16*'Wskaźniki makroekonomiczne'!X$49</f>
        <v>11679.532979015843</v>
      </c>
      <c r="Y16" s="7">
        <f>$K16*'Wskaźniki makroekonomiczne'!Y$49</f>
        <v>11981.531250831855</v>
      </c>
      <c r="Z16" s="7">
        <f>$K16*'Wskaźniki makroekonomiczne'!Z$49</f>
        <v>12302.72305312157</v>
      </c>
      <c r="AA16" s="7">
        <f>$K16*'Wskaźniki makroekonomiczne'!AA$49</f>
        <v>12624.497143753988</v>
      </c>
      <c r="AB16" s="7">
        <f>$K16*'Wskaźniki makroekonomiczne'!AB$49</f>
        <v>12956.585308654028</v>
      </c>
      <c r="AC16" s="7">
        <f>$K16*'Wskaźniki makroekonomiczne'!AC$49</f>
        <v>13288.948080888938</v>
      </c>
      <c r="AD16" s="7">
        <f>$K16*'Wskaźniki makroekonomiczne'!AD$49</f>
        <v>13621.109103151182</v>
      </c>
      <c r="AE16" s="7">
        <f>$K16*'Wskaźniki makroekonomiczne'!AE$49</f>
        <v>13952.561851584753</v>
      </c>
      <c r="AF16" s="7">
        <f>$K16*'Wskaźniki makroekonomiczne'!AF$49</f>
        <v>14294.290512071109</v>
      </c>
      <c r="AG16" s="7">
        <f>$K16*'Wskaźniki makroekonomiczne'!AG$49</f>
        <v>14635.038975938962</v>
      </c>
      <c r="AH16" s="7">
        <f>$K16*'Wskaźniki makroekonomiczne'!AH$49</f>
        <v>14985.928445228574</v>
      </c>
      <c r="AI16" s="7">
        <f>$K16*'Wskaźniki makroekonomiczne'!AI$49</f>
        <v>15335.073462773675</v>
      </c>
      <c r="AJ16" s="7">
        <f>$K16*'Wskaźniki makroekonomiczne'!AJ$49</f>
        <v>15681.714365861963</v>
      </c>
      <c r="AK16" s="7">
        <f>$K16*'Wskaźniki makroekonomiczne'!AK$49</f>
        <v>16025.297345629506</v>
      </c>
      <c r="AL16" s="7">
        <f>$K16*'Wskaźniki makroekonomiczne'!AL$49</f>
        <v>16365.064561309155</v>
      </c>
      <c r="AM16" s="7">
        <f>$K16*'Wskaźniki makroekonomiczne'!AM$49</f>
        <v>16700.246189163598</v>
      </c>
      <c r="AN16" s="7">
        <f>$K16*'Wskaźniki makroekonomiczne'!AN$49</f>
        <v>17030.040608488431</v>
      </c>
      <c r="AO16" s="7">
        <f>$K16*'Wskaźniki makroekonomiczne'!AO$49</f>
        <v>17367.43525609895</v>
      </c>
      <c r="AP16" s="7">
        <f>$K16*'Wskaźniki makroekonomiczne'!AP$49</f>
        <v>17684.454252915482</v>
      </c>
      <c r="AQ16" s="7">
        <f>$K16*'Wskaźniki makroekonomiczne'!AQ$49</f>
        <v>18008.126698775093</v>
      </c>
      <c r="AR16" s="7">
        <f>$K16*'Wskaźniki makroekonomiczne'!AR$49</f>
        <v>18338.467739077554</v>
      </c>
      <c r="AS16" s="7">
        <f>$K16*'Wskaźniki makroekonomiczne'!AS$49</f>
        <v>18660.892283860238</v>
      </c>
      <c r="AT16" s="7">
        <f>$K16*'Wskaźniki makroekonomiczne'!AT$49</f>
        <v>18974.696122411267</v>
      </c>
      <c r="AU16" s="7">
        <f>$K16*'Wskaźniki makroekonomiczne'!AU$49</f>
        <v>19279.183552179107</v>
      </c>
      <c r="AV16" s="7">
        <f>$K16*'Wskaźniki makroekonomiczne'!AV$49</f>
        <v>19589.236368683698</v>
      </c>
      <c r="AW16" s="7">
        <f>$K16*'Wskaźniki makroekonomiczne'!AW$49</f>
        <v>19904.803121116976</v>
      </c>
      <c r="AX16" s="7">
        <f>$K16*'Wskaźniki makroekonomiczne'!AX$49</f>
        <v>20225.940354168517</v>
      </c>
      <c r="AY16" s="7">
        <f>$K16*'Wskaźniki makroekonomiczne'!AY$49</f>
        <v>20536.347666306589</v>
      </c>
      <c r="AZ16" s="7">
        <f>$K16*'Wskaźniki makroekonomiczne'!AZ$49</f>
        <v>20848.778606958516</v>
      </c>
      <c r="BA16" s="7">
        <f>$K16*'Wskaźniki makroekonomiczne'!BA$49</f>
        <v>21165.962734217075</v>
      </c>
      <c r="BB16" s="7">
        <f>$K16*'Wskaźniki makroekonomiczne'!BB$49</f>
        <v>21487.972360968026</v>
      </c>
      <c r="BC16" s="7">
        <f>$K16*'Wskaźniki makroekonomiczne'!BC$49</f>
        <v>21814.880900233478</v>
      </c>
      <c r="BD16" s="7">
        <f>$K16*'Wskaźniki makroekonomiczne'!BD$49</f>
        <v>22146.762881908922</v>
      </c>
      <c r="BE16" s="7">
        <f>$K16*'Wskaźniki makroekonomiczne'!BE$49</f>
        <v>22501.499040162471</v>
      </c>
      <c r="BF16" s="7">
        <f>$K16*'Wskaźniki makroekonomiczne'!BF$49</f>
        <v>22861.917190978253</v>
      </c>
      <c r="BG16" s="7">
        <f>$K16*'Wskaźniki makroekonomiczne'!BG$49</f>
        <v>23228.108345770597</v>
      </c>
      <c r="BH16" s="7">
        <f>$K16*'Wskaźniki makroekonomiczne'!BH$49</f>
        <v>23618.839400631809</v>
      </c>
      <c r="BI16" s="7">
        <f>$K16*'Wskaźniki makroekonomiczne'!BI$49</f>
        <v>24016.143128349555</v>
      </c>
    </row>
    <row r="17" spans="1:61" ht="15">
      <c r="A17" s="30" t="str">
        <f>E5</f>
        <v>SO2</v>
      </c>
      <c r="B17" s="177"/>
      <c r="C17" s="178"/>
      <c r="D17" s="178"/>
      <c r="E17" s="178"/>
      <c r="F17" s="178"/>
      <c r="G17" s="178"/>
      <c r="H17" s="444"/>
      <c r="I17" s="444"/>
      <c r="J17" s="445"/>
      <c r="K17" s="356">
        <f>E8</f>
        <v>57663.494500000001</v>
      </c>
      <c r="L17" s="357">
        <f>$K17*'Wskaźniki makroekonomiczne'!L$49</f>
        <v>62212.498397360498</v>
      </c>
      <c r="M17" s="7">
        <f>$K17*'Wskaźniki makroekonomiczne'!M$49</f>
        <v>65185.398992975723</v>
      </c>
      <c r="N17" s="7">
        <f>$K17*'Wskaźniki makroekonomiczne'!N$49</f>
        <v>66285.667514943547</v>
      </c>
      <c r="O17" s="7">
        <f>$K17*'Wskaźniki makroekonomiczne'!O$49</f>
        <v>68157.528355365663</v>
      </c>
      <c r="P17" s="7">
        <f>$K17*'Wskaźniki makroekonomiczne'!P$49</f>
        <v>69956.937309560206</v>
      </c>
      <c r="Q17" s="7">
        <f>$K17*'Wskaźniki makroekonomiczne'!Q$49</f>
        <v>71548.674832196135</v>
      </c>
      <c r="R17" s="7">
        <f>$K17*'Wskaźniki makroekonomiczne'!R$49</f>
        <v>75484.83867094302</v>
      </c>
      <c r="S17" s="7">
        <f>$K17*'Wskaźniki makroekonomiczne'!S$49</f>
        <v>79692.666185663853</v>
      </c>
      <c r="T17" s="7">
        <f>$K17*'Wskaźniki makroekonomiczne'!T$49</f>
        <v>84427.85340856624</v>
      </c>
      <c r="U17" s="7">
        <f>$K17*'Wskaźniki makroekonomiczne'!U$49</f>
        <v>86006.038661894607</v>
      </c>
      <c r="V17" s="7">
        <f>$K17*'Wskaźniki makroekonomiczne'!V$49</f>
        <v>94769.633136496457</v>
      </c>
      <c r="W17" s="7">
        <f>$K17*'Wskaźniki makroekonomiczne'!W$49</f>
        <v>97801.626121659167</v>
      </c>
      <c r="X17" s="7">
        <f>$K17*'Wskaźniki makroekonomiczne'!X$49</f>
        <v>100473.21725392948</v>
      </c>
      <c r="Y17" s="7">
        <f>$K17*'Wskaźniki makroekonomiczne'!Y$49</f>
        <v>103071.1582871024</v>
      </c>
      <c r="Z17" s="7">
        <f>$K17*'Wskaźniki makroekonomiczne'!Z$49</f>
        <v>105834.21172336703</v>
      </c>
      <c r="AA17" s="7">
        <f>$K17*'Wskaźniki makroekonomiczne'!AA$49</f>
        <v>108602.27429683482</v>
      </c>
      <c r="AB17" s="7">
        <f>$K17*'Wskaźniki makroekonomiczne'!AB$49</f>
        <v>111459.06372492305</v>
      </c>
      <c r="AC17" s="7">
        <f>$K17*'Wskaźniki makroekonomiczne'!AC$49</f>
        <v>114318.21546342778</v>
      </c>
      <c r="AD17" s="7">
        <f>$K17*'Wskaźniki makroekonomiczne'!AD$49</f>
        <v>117175.63164719149</v>
      </c>
      <c r="AE17" s="7">
        <f>$K17*'Wskaźniki makroekonomiczne'!AE$49</f>
        <v>120026.95490323355</v>
      </c>
      <c r="AF17" s="7">
        <f>$K17*'Wskaźniki makroekonomiczne'!AF$49</f>
        <v>122966.67672332923</v>
      </c>
      <c r="AG17" s="7">
        <f>$K17*'Wskaźniki makroekonomiczne'!AG$49</f>
        <v>125897.96639909351</v>
      </c>
      <c r="AH17" s="7">
        <f>$K17*'Wskaźniki makroekonomiczne'!AH$49</f>
        <v>128916.49410421601</v>
      </c>
      <c r="AI17" s="7">
        <f>$K17*'Wskaźniki makroekonomiczne'!AI$49</f>
        <v>131920.01515800835</v>
      </c>
      <c r="AJ17" s="7">
        <f>$K17*'Wskaźniki makroekonomiczne'!AJ$49</f>
        <v>134901.99455972435</v>
      </c>
      <c r="AK17" s="7">
        <f>$K17*'Wskaźniki makroekonomiczne'!AK$49</f>
        <v>137857.66816696181</v>
      </c>
      <c r="AL17" s="7">
        <f>$K17*'Wskaźniki makroekonomiczne'!AL$49</f>
        <v>140780.51665226321</v>
      </c>
      <c r="AM17" s="7">
        <f>$K17*'Wskaźniki makroekonomiczne'!AM$49</f>
        <v>143663.91760463439</v>
      </c>
      <c r="AN17" s="7">
        <f>$K17*'Wskaźniki makroekonomiczne'!AN$49</f>
        <v>146500.97507957718</v>
      </c>
      <c r="AO17" s="7">
        <f>$K17*'Wskaźniki makroekonomiczne'!AO$49</f>
        <v>149403.41354099422</v>
      </c>
      <c r="AP17" s="7">
        <f>$K17*'Wskaźniki makroekonomiczne'!AP$49</f>
        <v>152130.57040574195</v>
      </c>
      <c r="AQ17" s="7">
        <f>$K17*'Wskaźniki makroekonomiczne'!AQ$49</f>
        <v>154914.96358570826</v>
      </c>
      <c r="AR17" s="7">
        <f>$K17*'Wskaźniki makroekonomiczne'!AR$49</f>
        <v>157756.72336923986</v>
      </c>
      <c r="AS17" s="7">
        <f>$K17*'Wskaźniki makroekonomiczne'!AS$49</f>
        <v>160530.3814764735</v>
      </c>
      <c r="AT17" s="7">
        <f>$K17*'Wskaźniki makroekonomiczne'!AT$49</f>
        <v>163229.87993266189</v>
      </c>
      <c r="AU17" s="7">
        <f>$K17*'Wskaźniki makroekonomiczne'!AU$49</f>
        <v>165849.23395453242</v>
      </c>
      <c r="AV17" s="7">
        <f>$K17*'Wskaźniki makroekonomiczne'!AV$49</f>
        <v>168516.46423238926</v>
      </c>
      <c r="AW17" s="7">
        <f>$K17*'Wskaźniki makroekonomiczne'!AW$49</f>
        <v>171231.1281605027</v>
      </c>
      <c r="AX17" s="7">
        <f>$K17*'Wskaźniki makroekonomiczne'!AX$49</f>
        <v>173993.71216473333</v>
      </c>
      <c r="AY17" s="7">
        <f>$K17*'Wskaźniki makroekonomiczne'!AY$49</f>
        <v>176663.9919923335</v>
      </c>
      <c r="AZ17" s="7">
        <f>$K17*'Wskaźniki makroekonomiczne'!AZ$49</f>
        <v>179351.68009025397</v>
      </c>
      <c r="BA17" s="7">
        <f>$K17*'Wskaźniki makroekonomiczne'!BA$49</f>
        <v>182080.25749012126</v>
      </c>
      <c r="BB17" s="7">
        <f>$K17*'Wskaźniki makroekonomiczne'!BB$49</f>
        <v>184850.34626375054</v>
      </c>
      <c r="BC17" s="7">
        <f>$K17*'Wskaźniki makroekonomiczne'!BC$49</f>
        <v>187662.57794688336</v>
      </c>
      <c r="BD17" s="7">
        <f>$K17*'Wskaźniki makroekonomiczne'!BD$49</f>
        <v>190517.59368316762</v>
      </c>
      <c r="BE17" s="7">
        <f>$K17*'Wskaźniki makroekonomiczne'!BE$49</f>
        <v>193569.21254156454</v>
      </c>
      <c r="BF17" s="7">
        <f>$K17*'Wskaźniki makroekonomiczne'!BF$49</f>
        <v>196669.71075790888</v>
      </c>
      <c r="BG17" s="7">
        <f>$K17*'Wskaźniki makroekonomiczne'!BG$49</f>
        <v>199819.87125816362</v>
      </c>
      <c r="BH17" s="7">
        <f>$K17*'Wskaźniki makroekonomiczne'!BH$49</f>
        <v>203181.13632188327</v>
      </c>
      <c r="BI17" s="7">
        <f>$K17*'Wskaźniki makroekonomiczne'!BI$49</f>
        <v>206598.94282343611</v>
      </c>
    </row>
    <row r="18" spans="1:61" ht="15">
      <c r="A18" s="30" t="str">
        <f>CONCATENATE(F5,F6)</f>
        <v>PM2.5  obszar miejski</v>
      </c>
      <c r="B18" s="177"/>
      <c r="C18" s="178"/>
      <c r="D18" s="178"/>
      <c r="E18" s="178"/>
      <c r="F18" s="178"/>
      <c r="G18" s="178"/>
      <c r="H18" s="444"/>
      <c r="I18" s="444"/>
      <c r="J18" s="445"/>
      <c r="K18" s="356">
        <f>F8</f>
        <v>884646.28850000002</v>
      </c>
      <c r="L18" s="357">
        <f>$K18*'Wskaźniki makroekonomiczne'!L$49</f>
        <v>954434.97281520395</v>
      </c>
      <c r="M18" s="7">
        <f>$K18*'Wskaźniki makroekonomiczne'!M$49</f>
        <v>1000043.8194658427</v>
      </c>
      <c r="N18" s="7">
        <f>$K18*'Wskaźniki makroekonomiczne'!N$49</f>
        <v>1016923.6231050795</v>
      </c>
      <c r="O18" s="7">
        <f>$K18*'Wskaźniki makroekonomiczne'!O$49</f>
        <v>1045640.8342180467</v>
      </c>
      <c r="P18" s="7">
        <f>$K18*'Wskaźniki makroekonomiczne'!P$49</f>
        <v>1073246.5224723697</v>
      </c>
      <c r="Q18" s="7">
        <f>$K18*'Wskaźniki makroekonomiczne'!Q$49</f>
        <v>1097666.213021406</v>
      </c>
      <c r="R18" s="7">
        <f>$K18*'Wskaźniki makroekonomiczne'!R$49</f>
        <v>1158052.9925787107</v>
      </c>
      <c r="S18" s="7">
        <f>$K18*'Wskaźniki makroekonomiczne'!S$49</f>
        <v>1222607.5088428257</v>
      </c>
      <c r="T18" s="7">
        <f>$K18*'Wskaźniki makroekonomiczne'!T$49</f>
        <v>1295252.5304187071</v>
      </c>
      <c r="U18" s="7">
        <f>$K18*'Wskaźniki makroekonomiczne'!U$49</f>
        <v>1319464.308408027</v>
      </c>
      <c r="V18" s="7">
        <f>$K18*'Wskaźniki makroekonomiczne'!V$49</f>
        <v>1453911.2647206667</v>
      </c>
      <c r="W18" s="7">
        <f>$K18*'Wskaźniki makroekonomiczne'!W$49</f>
        <v>1500426.6790974736</v>
      </c>
      <c r="X18" s="7">
        <f>$K18*'Wskaźniki makroekonomiczne'!X$49</f>
        <v>1541412.9772753001</v>
      </c>
      <c r="Y18" s="7">
        <f>$K18*'Wskaźniki makroekonomiczne'!Y$49</f>
        <v>1581269.3701745938</v>
      </c>
      <c r="Z18" s="7">
        <f>$K18*'Wskaźniki makroekonomiczne'!Z$49</f>
        <v>1623658.8401245754</v>
      </c>
      <c r="AA18" s="7">
        <f>$K18*'Wskaźniki makroekonomiczne'!AA$49</f>
        <v>1666125.1579082478</v>
      </c>
      <c r="AB18" s="7">
        <f>$K18*'Wskaźniki makroekonomiczne'!AB$49</f>
        <v>1709952.6814827044</v>
      </c>
      <c r="AC18" s="7">
        <f>$K18*'Wskaźniki makroekonomiczne'!AC$49</f>
        <v>1753816.4465156496</v>
      </c>
      <c r="AD18" s="7">
        <f>$K18*'Wskaźniki makroekonomiczne'!AD$49</f>
        <v>1797653.5854817315</v>
      </c>
      <c r="AE18" s="7">
        <f>$K18*'Wskaźniki makroekonomiczne'!AE$49</f>
        <v>1841397.2496082846</v>
      </c>
      <c r="AF18" s="7">
        <f>$K18*'Wskaźniki makroekonomiczne'!AF$49</f>
        <v>1886497.0830457136</v>
      </c>
      <c r="AG18" s="7">
        <f>$K18*'Wskaźniki makroekonomiczne'!AG$49</f>
        <v>1931467.5544794772</v>
      </c>
      <c r="AH18" s="7">
        <f>$K18*'Wskaźniki makroekonomiczne'!AH$49</f>
        <v>1977776.3908451095</v>
      </c>
      <c r="AI18" s="7">
        <f>$K18*'Wskaźniki makroekonomiczne'!AI$49</f>
        <v>2023855.0022041383</v>
      </c>
      <c r="AJ18" s="7">
        <f>$K18*'Wskaźniki makroekonomiczne'!AJ$49</f>
        <v>2069603.1316400245</v>
      </c>
      <c r="AK18" s="7">
        <f>$K18*'Wskaźniki makroekonomiczne'!AK$49</f>
        <v>2114947.6899144114</v>
      </c>
      <c r="AL18" s="7">
        <f>$K18*'Wskaźniki makroekonomiczne'!AL$49</f>
        <v>2159788.6605630028</v>
      </c>
      <c r="AM18" s="7">
        <f>$K18*'Wskaźniki makroekonomiczne'!AM$49</f>
        <v>2204024.4456622317</v>
      </c>
      <c r="AN18" s="7">
        <f>$K18*'Wskaźniki makroekonomiczne'!AN$49</f>
        <v>2247549.2508657961</v>
      </c>
      <c r="AO18" s="7">
        <f>$K18*'Wskaźniki makroekonomiczne'!AO$49</f>
        <v>2292077.1005002339</v>
      </c>
      <c r="AP18" s="7">
        <f>$K18*'Wskaźniki makroekonomiczne'!AP$49</f>
        <v>2333915.8620854579</v>
      </c>
      <c r="AQ18" s="7">
        <f>$K18*'Wskaźniki makroekonomiczne'!AQ$49</f>
        <v>2376632.7163749933</v>
      </c>
      <c r="AR18" s="7">
        <f>$K18*'Wskaźniki makroekonomiczne'!AR$49</f>
        <v>2420229.6621915493</v>
      </c>
      <c r="AS18" s="7">
        <f>$K18*'Wskaźniki makroekonomiczne'!AS$49</f>
        <v>2462781.8240299574</v>
      </c>
      <c r="AT18" s="7">
        <f>$K18*'Wskaźniki makroekonomiczne'!AT$49</f>
        <v>2504196.2632828294</v>
      </c>
      <c r="AU18" s="7">
        <f>$K18*'Wskaźniki makroekonomiczne'!AU$49</f>
        <v>2544381.1642120527</v>
      </c>
      <c r="AV18" s="7">
        <f>$K18*'Wskaźniki makroekonomiczne'!AV$49</f>
        <v>2585300.5602067034</v>
      </c>
      <c r="AW18" s="7">
        <f>$K18*'Wskaźniki makroekonomiczne'!AW$49</f>
        <v>2626947.6610172587</v>
      </c>
      <c r="AX18" s="7">
        <f>$K18*'Wskaźniki makroekonomiczne'!AX$49</f>
        <v>2669329.9291611374</v>
      </c>
      <c r="AY18" s="7">
        <f>$K18*'Wskaźniki makroekonomiczne'!AY$49</f>
        <v>2710296.1099177147</v>
      </c>
      <c r="AZ18" s="7">
        <f>$K18*'Wskaźniki makroekonomiczne'!AZ$49</f>
        <v>2751529.3601930859</v>
      </c>
      <c r="BA18" s="7">
        <f>$K18*'Wskaźniki makroekonomiczne'!BA$49</f>
        <v>2793389.9149618847</v>
      </c>
      <c r="BB18" s="7">
        <f>$K18*'Wskaźniki makroekonomiczne'!BB$49</f>
        <v>2835887.317758149</v>
      </c>
      <c r="BC18" s="7">
        <f>$K18*'Wskaźniki makroekonomiczne'!BC$49</f>
        <v>2879031.2573070354</v>
      </c>
      <c r="BD18" s="7">
        <f>$K18*'Wskaźniki makroekonomiczne'!BD$49</f>
        <v>2922831.5697336951</v>
      </c>
      <c r="BE18" s="7">
        <f>$K18*'Wskaźniki makroekonomiczne'!BE$49</f>
        <v>2969648.075053147</v>
      </c>
      <c r="BF18" s="7">
        <f>$K18*'Wskaźniki makroekonomiczne'!BF$49</f>
        <v>3017214.46455786</v>
      </c>
      <c r="BG18" s="7">
        <f>$K18*'Wskaźniki makroekonomiczne'!BG$49</f>
        <v>3065542.7495307676</v>
      </c>
      <c r="BH18" s="7">
        <f>$K18*'Wskaźniki makroekonomiczne'!BH$49</f>
        <v>3117109.7017085324</v>
      </c>
      <c r="BI18" s="7">
        <f>$K18*'Wskaźniki makroekonomiczne'!BI$49</f>
        <v>3169544.0861076582</v>
      </c>
    </row>
    <row r="19" spans="1:61" ht="15">
      <c r="A19" s="30" t="str">
        <f>CONCATENATE(F5,G6)</f>
        <v>PM2.5  obszar zamiejski</v>
      </c>
      <c r="B19" s="177"/>
      <c r="C19" s="178"/>
      <c r="D19" s="178"/>
      <c r="E19" s="178"/>
      <c r="F19" s="178"/>
      <c r="G19" s="178"/>
      <c r="H19" s="444"/>
      <c r="I19" s="444"/>
      <c r="J19" s="445"/>
      <c r="K19" s="356">
        <f>G8</f>
        <v>189712.2977</v>
      </c>
      <c r="L19" s="357">
        <f>$K19*'Wskaźniki makroekonomiczne'!L$49</f>
        <v>204678.4732517525</v>
      </c>
      <c r="M19" s="7">
        <f>$K19*'Wskaźniki makroekonomiczne'!M$49</f>
        <v>214459.2853186983</v>
      </c>
      <c r="N19" s="7">
        <f>$K19*'Wskaźniki makroekonomiczne'!N$49</f>
        <v>218079.15732263136</v>
      </c>
      <c r="O19" s="7">
        <f>$K19*'Wskaźniki makroekonomiczne'!O$49</f>
        <v>224237.56003634713</v>
      </c>
      <c r="P19" s="7">
        <f>$K19*'Wskaźniki makroekonomiczne'!P$49</f>
        <v>230157.5967972514</v>
      </c>
      <c r="Q19" s="7">
        <f>$K19*'Wskaźniki makroekonomiczne'!Q$49</f>
        <v>235394.39670632675</v>
      </c>
      <c r="R19" s="7">
        <f>$K19*'Wskaźniki makroekonomiczne'!R$49</f>
        <v>248344.33483351264</v>
      </c>
      <c r="S19" s="7">
        <f>$K19*'Wskaźniki makroekonomiczne'!S$49</f>
        <v>262188.04363168421</v>
      </c>
      <c r="T19" s="7">
        <f>$K19*'Wskaźniki makroekonomiczne'!T$49</f>
        <v>277766.76038976229</v>
      </c>
      <c r="U19" s="7">
        <f>$K19*'Wskaźniki makroekonomiczne'!U$49</f>
        <v>282958.97347364301</v>
      </c>
      <c r="V19" s="7">
        <f>$K19*'Wskaźniki makroekonomiczne'!V$49</f>
        <v>311791.10822898184</v>
      </c>
      <c r="W19" s="7">
        <f>$K19*'Wskaźniki makroekonomiczne'!W$49</f>
        <v>321766.33364348562</v>
      </c>
      <c r="X19" s="7">
        <f>$K19*'Wskaźniki makroekonomiczne'!X$49</f>
        <v>330555.84070705681</v>
      </c>
      <c r="Y19" s="7">
        <f>$K19*'Wskaźniki makroekonomiczne'!Y$49</f>
        <v>339103.03970992583</v>
      </c>
      <c r="Z19" s="7">
        <f>$K19*'Wskaźniki makroekonomiczne'!Z$49</f>
        <v>348193.45680321602</v>
      </c>
      <c r="AA19" s="7">
        <f>$K19*'Wskaźniki makroekonomiczne'!AA$49</f>
        <v>357300.35390585259</v>
      </c>
      <c r="AB19" s="7">
        <f>$K19*'Wskaźniki makroekonomiczne'!AB$49</f>
        <v>366699.16143819335</v>
      </c>
      <c r="AC19" s="7">
        <f>$K19*'Wskaźniki makroekonomiczne'!AC$49</f>
        <v>376105.74094725662</v>
      </c>
      <c r="AD19" s="7">
        <f>$K19*'Wskaźniki makroekonomiczne'!AD$49</f>
        <v>385506.61049925676</v>
      </c>
      <c r="AE19" s="7">
        <f>$K19*'Wskaźniki makroekonomiczne'!AE$49</f>
        <v>394887.43438236677</v>
      </c>
      <c r="AF19" s="7">
        <f>$K19*'Wskaźniki makroekonomiczne'!AF$49</f>
        <v>404559.08862262755</v>
      </c>
      <c r="AG19" s="7">
        <f>$K19*'Wskaźniki makroekonomiczne'!AG$49</f>
        <v>414203.0011956598</v>
      </c>
      <c r="AH19" s="7">
        <f>$K19*'Wskaźniki makroekonomiczne'!AH$49</f>
        <v>424133.92597875453</v>
      </c>
      <c r="AI19" s="7">
        <f>$K19*'Wskaźniki makroekonomiczne'!AI$49</f>
        <v>434015.4790349133</v>
      </c>
      <c r="AJ19" s="7">
        <f>$K19*'Wskaźniki makroekonomiczne'!AJ$49</f>
        <v>443826.16027958906</v>
      </c>
      <c r="AK19" s="7">
        <f>$K19*'Wskaźniki makroekonomiczne'!AK$49</f>
        <v>453550.29573378479</v>
      </c>
      <c r="AL19" s="7">
        <f>$K19*'Wskaźniki makroekonomiczne'!AL$49</f>
        <v>463166.43687790999</v>
      </c>
      <c r="AM19" s="7">
        <f>$K19*'Wskaźniki makroekonomiczne'!AM$49</f>
        <v>472652.79604861047</v>
      </c>
      <c r="AN19" s="7">
        <f>$K19*'Wskaźniki makroekonomiczne'!AN$49</f>
        <v>481986.68566014542</v>
      </c>
      <c r="AO19" s="7">
        <f>$K19*'Wskaźniki makroekonomiczne'!AO$49</f>
        <v>491535.67803778016</v>
      </c>
      <c r="AP19" s="7">
        <f>$K19*'Wskaźniki makroekonomiczne'!AP$49</f>
        <v>500507.99578379572</v>
      </c>
      <c r="AQ19" s="7">
        <f>$K19*'Wskaźniki makroekonomiczne'!AQ$49</f>
        <v>509668.62041211443</v>
      </c>
      <c r="AR19" s="7">
        <f>$K19*'Wskaźniki makroekonomiczne'!AR$49</f>
        <v>519017.98057004291</v>
      </c>
      <c r="AS19" s="7">
        <f>$K19*'Wskaźniki makroekonomiczne'!AS$49</f>
        <v>528143.28692062362</v>
      </c>
      <c r="AT19" s="7">
        <f>$K19*'Wskaźniki makroekonomiczne'!AT$49</f>
        <v>537024.60878988891</v>
      </c>
      <c r="AU19" s="7">
        <f>$K19*'Wskaźniki makroekonomiczne'!AU$49</f>
        <v>545642.25630306196</v>
      </c>
      <c r="AV19" s="7">
        <f>$K19*'Wskaźniki makroekonomiczne'!AV$49</f>
        <v>554417.41620092816</v>
      </c>
      <c r="AW19" s="7">
        <f>$K19*'Wskaźniki makroekonomiczne'!AW$49</f>
        <v>563348.63231523614</v>
      </c>
      <c r="AX19" s="7">
        <f>$K19*'Wskaźniki makroekonomiczne'!AX$49</f>
        <v>572437.50498201244</v>
      </c>
      <c r="AY19" s="7">
        <f>$K19*'Wskaźniki makroekonomiczne'!AY$49</f>
        <v>581222.69786684518</v>
      </c>
      <c r="AZ19" s="7">
        <f>$K19*'Wskaźniki makroekonomiczne'!AZ$49</f>
        <v>590065.16378013522</v>
      </c>
      <c r="BA19" s="7">
        <f>$K19*'Wskaźniki makroekonomiczne'!BA$49</f>
        <v>599042.15507193271</v>
      </c>
      <c r="BB19" s="7">
        <f>$K19*'Wskaźniki makroekonomiczne'!BB$49</f>
        <v>608155.71835204551</v>
      </c>
      <c r="BC19" s="7">
        <f>$K19*'Wskaźniki makroekonomiczne'!BC$49</f>
        <v>617407.93136650068</v>
      </c>
      <c r="BD19" s="7">
        <f>$K19*'Wskaźniki makroekonomiczne'!BD$49</f>
        <v>626800.90347123751</v>
      </c>
      <c r="BE19" s="7">
        <f>$K19*'Wskaźniki makroekonomiczne'!BE$49</f>
        <v>636840.69780474133</v>
      </c>
      <c r="BF19" s="7">
        <f>$K19*'Wskaźniki makroekonomiczne'!BF$49</f>
        <v>647041.3047179667</v>
      </c>
      <c r="BG19" s="7">
        <f>$K19*'Wskaźniki makroekonomiczne'!BG$49</f>
        <v>657405.30002919631</v>
      </c>
      <c r="BH19" s="7">
        <f>$K19*'Wskaźniki makroekonomiczne'!BH$49</f>
        <v>668463.82716055133</v>
      </c>
      <c r="BI19" s="7">
        <f>$K19*'Wskaźniki makroekonomiczne'!BI$49</f>
        <v>679708.37503483228</v>
      </c>
    </row>
    <row r="20" spans="1:61" ht="1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</row>
    <row r="21" spans="1:61" ht="15">
      <c r="A21" s="87" t="s">
        <v>181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</row>
    <row r="22" spans="1:61" ht="15" hidden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61" hidden="1"/>
    <row r="24" spans="1:61" hidden="1"/>
    <row r="25" spans="1:61" hidden="1"/>
  </sheetData>
  <mergeCells count="11">
    <mergeCell ref="H19:J19"/>
    <mergeCell ref="H14:J14"/>
    <mergeCell ref="H15:J15"/>
    <mergeCell ref="H16:J16"/>
    <mergeCell ref="H17:J17"/>
    <mergeCell ref="H18:J18"/>
    <mergeCell ref="C5:C6"/>
    <mergeCell ref="D5:D6"/>
    <mergeCell ref="E5:E6"/>
    <mergeCell ref="F5:G5"/>
    <mergeCell ref="B5:B6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Wskaźniki makroekonomiczne</vt:lpstr>
      <vt:lpstr>Czas-pasażerowie, kierowcy</vt:lpstr>
      <vt:lpstr>Eksploatacja pojazdów</vt:lpstr>
      <vt:lpstr>Zanieczyszczenia-pojazdy</vt:lpstr>
      <vt:lpstr>Hałas-zagregowane</vt:lpstr>
      <vt:lpstr>Wypadki</vt:lpstr>
      <vt:lpstr>Zmiany klimatyczne(CO2)</vt:lpstr>
      <vt:lpstr>Czas-ładunki</vt:lpstr>
      <vt:lpstr>Zanieczyszczenia-niższe warstwy</vt:lpstr>
      <vt:lpstr>Hałas</vt:lpstr>
      <vt:lpstr>ECT2011 - koszty zewnętrzne</vt:lpstr>
    </vt:vector>
  </TitlesOfParts>
  <Company>Nazwa twojej firmy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Witaszek</dc:creator>
  <cp:lastModifiedBy>Piotr Mierzejewski</cp:lastModifiedBy>
  <dcterms:created xsi:type="dcterms:W3CDTF">2015-12-03T14:50:40Z</dcterms:created>
  <dcterms:modified xsi:type="dcterms:W3CDTF">2022-05-27T10:17:03Z</dcterms:modified>
</cp:coreProperties>
</file>